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aris\Desktop\"/>
    </mc:Choice>
  </mc:AlternateContent>
  <workbookProtection workbookAlgorithmName="SHA-512" workbookHashValue="2RY7fNAIUvT844mlTlVGeJaKidpogVUmtgfoRL5wsI7njBWMnW2btmnE4Iki6tfTKGM+CSQdFO9ZaJedsQ0bkg==" workbookSaltValue="Eu05L8JAglqAzM9BX9HsXA==" workbookSpinCount="100000" lockStructure="1"/>
  <bookViews>
    <workbookView xWindow="360" yWindow="120" windowWidth="11580" windowHeight="8835" firstSheet="2" activeTab="2"/>
  </bookViews>
  <sheets>
    <sheet name="Daten" sheetId="1" state="hidden" r:id="rId1"/>
    <sheet name="Berechnung" sheetId="2" state="hidden" r:id="rId2"/>
    <sheet name="Beitragsrechner" sheetId="3" r:id="rId3"/>
  </sheets>
  <definedNames>
    <definedName name="Z_05D34D9D_D713_4ABB_9EDD_E0FE9A917519_.wvu.Cols" localSheetId="2" hidden="1">Beitragsrechner!$A:$A</definedName>
    <definedName name="Z_7AD4BA09_DACD_4B3C_9453_543841C92BC4_.wvu.Cols" localSheetId="2" hidden="1">Beitragsrechner!$A:$A</definedName>
  </definedNames>
  <calcPr calcId="162913"/>
  <customWorkbookViews>
    <customWorkbookView name="Nadine Rietzsch - Persönliche Ansicht" guid="{7AD4BA09-DACD-4B3C-9453-543841C92BC4}" mergeInterval="0" personalView="1" maximized="1" windowWidth="1680" windowHeight="777" activeSheetId="2"/>
    <customWorkbookView name="Mitarbeiter der - Persönliche Ansicht" guid="{05D34D9D-D713-4ABB-9EDD-E0FE9A917519}" mergeInterval="0" personalView="1" maximized="1" windowWidth="1020" windowHeight="578" activeSheetId="3"/>
  </customWorkbookViews>
</workbook>
</file>

<file path=xl/calcChain.xml><?xml version="1.0" encoding="utf-8"?>
<calcChain xmlns="http://schemas.openxmlformats.org/spreadsheetml/2006/main">
  <c r="B4" i="2" l="1"/>
  <c r="O5" i="2" l="1"/>
  <c r="O4" i="2"/>
  <c r="N4" i="2"/>
  <c r="N5" i="2"/>
  <c r="M4" i="2"/>
  <c r="M5" i="2"/>
  <c r="B5" i="2"/>
  <c r="D4" i="2"/>
  <c r="C4" i="2" l="1"/>
  <c r="E4" i="2"/>
  <c r="F4" i="2"/>
  <c r="G4" i="2"/>
  <c r="H4" i="2"/>
  <c r="I4" i="2"/>
  <c r="J4" i="2"/>
  <c r="K4" i="2"/>
  <c r="L4" i="2"/>
  <c r="C5" i="2"/>
  <c r="D5" i="2"/>
  <c r="E5" i="2"/>
  <c r="F5" i="2"/>
  <c r="G5" i="2"/>
  <c r="H5" i="2"/>
  <c r="I5" i="2"/>
  <c r="J5" i="2"/>
  <c r="K5" i="2"/>
  <c r="L5" i="2"/>
  <c r="F13" i="3" l="1"/>
  <c r="F12" i="3"/>
  <c r="F15" i="3" l="1"/>
</calcChain>
</file>

<file path=xl/sharedStrings.xml><?xml version="1.0" encoding="utf-8"?>
<sst xmlns="http://schemas.openxmlformats.org/spreadsheetml/2006/main" count="100" uniqueCount="45">
  <si>
    <t>KGT's</t>
  </si>
  <si>
    <t>Gewerbeertrag</t>
  </si>
  <si>
    <t>Freibetrag</t>
  </si>
  <si>
    <t>Grundbeitrag</t>
  </si>
  <si>
    <t>Hebesatz</t>
  </si>
  <si>
    <t>HR im HRA</t>
  </si>
  <si>
    <t>HR im HRB</t>
  </si>
  <si>
    <t>Jumbo</t>
  </si>
  <si>
    <t>Firma</t>
  </si>
  <si>
    <t>Bilanzsumme</t>
  </si>
  <si>
    <t>Umsatz</t>
  </si>
  <si>
    <t>Beschäftigte</t>
  </si>
  <si>
    <t>Komplementär</t>
  </si>
  <si>
    <t>Rechtsformen</t>
  </si>
  <si>
    <t>e.K.</t>
  </si>
  <si>
    <t>OHG</t>
  </si>
  <si>
    <t>KG</t>
  </si>
  <si>
    <t>GmbH &amp; Co. KG</t>
  </si>
  <si>
    <t>GmbH</t>
  </si>
  <si>
    <t>AG</t>
  </si>
  <si>
    <t>UG (haftungsbeschränkt)</t>
  </si>
  <si>
    <t>Limited</t>
  </si>
  <si>
    <t xml:space="preserve">KG a.A. </t>
  </si>
  <si>
    <t>Rechtsform</t>
  </si>
  <si>
    <t>Umlagebeitrag</t>
  </si>
  <si>
    <t>Summe:</t>
  </si>
  <si>
    <t>Beitragsrechner der IHK Mittlerer Niederrhein</t>
  </si>
  <si>
    <t xml:space="preserve">Bitte wählen Sie Ihre Rechtsform aus: </t>
  </si>
  <si>
    <t>GbR</t>
  </si>
  <si>
    <t>Rechtsformen:</t>
  </si>
  <si>
    <t>KG a.A.</t>
  </si>
  <si>
    <t>Berechnung:</t>
  </si>
  <si>
    <t>Grundbeitrag:</t>
  </si>
  <si>
    <t>Umlagebeitrag:</t>
  </si>
  <si>
    <t>Gewerbetreibender</t>
  </si>
  <si>
    <t xml:space="preserve">Die Berechnung bezieht sich auf das aktuelle Wirtschaftsjahr. </t>
  </si>
  <si>
    <t>Sonderfälle (z.B. Apotheken, Komplementärgesellschaften,...) werden dabei nicht berücksichtigt.</t>
  </si>
  <si>
    <t>Die Berechnung der Sonderfälle können Sie jedoch der Wirtschaftssatzung bzw. der Beitragsordnung auf der vorherigen Seite entnehmen.</t>
  </si>
  <si>
    <t>nicht eingetragene Vereine</t>
  </si>
  <si>
    <t>eingetragene Vereine ohne Kaufmannseigenschaft</t>
  </si>
  <si>
    <t>eingetragene Vereine mit Kaufmannseigenschaft</t>
  </si>
  <si>
    <t>nicht eingetragener Verein</t>
  </si>
  <si>
    <t>eingetragener Verein ohne Kaufmannseigenschaft</t>
  </si>
  <si>
    <t>eingetragener Verein mit Kaufmannseigenschaft</t>
  </si>
  <si>
    <r>
      <t xml:space="preserve">Bitte tragen Sie einen Gewerbeertrag </t>
    </r>
    <r>
      <rPr>
        <sz val="10"/>
        <rFont val="Calibri"/>
        <family val="2"/>
      </rPr>
      <t xml:space="preserve">≥ </t>
    </r>
    <r>
      <rPr>
        <sz val="10"/>
        <rFont val="Arial"/>
        <family val="2"/>
      </rPr>
      <t xml:space="preserve">0,00 € </t>
    </r>
    <r>
      <rPr>
        <sz val="10"/>
        <rFont val="Arial"/>
      </rPr>
      <t>ein: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</si>
</sst>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"/>
    </font>
    <font>
      <sz val="10"/>
      <color indexed="9"/>
      <name val="Arial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sz val="7"/>
      <name val="Arial"/>
    </font>
    <font>
      <sz val="1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0" fontId="0" fillId="0" borderId="4" xfId="0" applyBorder="1"/>
    <xf numFmtId="165" fontId="0" fillId="0" borderId="4" xfId="0" applyNumberFormat="1" applyBorder="1"/>
    <xf numFmtId="0" fontId="0" fillId="0" borderId="3" xfId="0" applyBorder="1"/>
    <xf numFmtId="0" fontId="3" fillId="2" borderId="0" xfId="0" applyFont="1" applyFill="1"/>
    <xf numFmtId="0" fontId="4" fillId="2" borderId="0" xfId="0" applyFont="1" applyFill="1"/>
    <xf numFmtId="0" fontId="0" fillId="3" borderId="5" xfId="0" applyFont="1" applyFill="1" applyBorder="1"/>
    <xf numFmtId="0" fontId="0" fillId="3" borderId="6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0" fillId="3" borderId="8" xfId="0" applyFont="1" applyFill="1" applyBorder="1"/>
    <xf numFmtId="0" fontId="0" fillId="3" borderId="0" xfId="0" applyFont="1" applyFill="1" applyBorder="1"/>
    <xf numFmtId="0" fontId="3" fillId="3" borderId="0" xfId="0" applyFont="1" applyFill="1" applyBorder="1"/>
    <xf numFmtId="0" fontId="3" fillId="3" borderId="9" xfId="0" applyFont="1" applyFill="1" applyBorder="1"/>
    <xf numFmtId="0" fontId="0" fillId="3" borderId="10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7" fillId="4" borderId="0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164" fontId="0" fillId="0" borderId="0" xfId="0" applyNumberFormat="1"/>
    <xf numFmtId="0" fontId="7" fillId="3" borderId="0" xfId="0" applyFont="1" applyFill="1" applyBorder="1"/>
    <xf numFmtId="44" fontId="0" fillId="0" borderId="0" xfId="1" applyNumberFormat="1" applyFont="1"/>
    <xf numFmtId="0" fontId="6" fillId="3" borderId="8" xfId="0" applyFont="1" applyFill="1" applyBorder="1"/>
    <xf numFmtId="0" fontId="6" fillId="3" borderId="0" xfId="0" applyFont="1" applyFill="1" applyBorder="1"/>
    <xf numFmtId="0" fontId="5" fillId="2" borderId="0" xfId="0" applyFont="1" applyFill="1" applyAlignment="1"/>
    <xf numFmtId="0" fontId="3" fillId="3" borderId="8" xfId="0" applyFont="1" applyFill="1" applyBorder="1"/>
    <xf numFmtId="0" fontId="3" fillId="3" borderId="12" xfId="0" applyFont="1" applyFill="1" applyBorder="1"/>
    <xf numFmtId="0" fontId="10" fillId="3" borderId="8" xfId="0" applyFont="1" applyFill="1" applyBorder="1"/>
    <xf numFmtId="7" fontId="8" fillId="4" borderId="13" xfId="2" applyNumberFormat="1" applyFont="1" applyFill="1" applyBorder="1"/>
    <xf numFmtId="2" fontId="0" fillId="0" borderId="4" xfId="0" applyNumberFormat="1" applyBorder="1" applyAlignment="1">
      <alignment horizontal="right"/>
    </xf>
    <xf numFmtId="0" fontId="11" fillId="0" borderId="0" xfId="0" applyFont="1"/>
    <xf numFmtId="0" fontId="2" fillId="0" borderId="1" xfId="0" applyFont="1" applyBorder="1"/>
    <xf numFmtId="165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11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44" fontId="7" fillId="4" borderId="0" xfId="0" applyNumberFormat="1" applyFont="1" applyFill="1" applyBorder="1"/>
    <xf numFmtId="44" fontId="7" fillId="4" borderId="0" xfId="0" applyNumberFormat="1" applyFont="1" applyFill="1" applyBorder="1" applyProtection="1"/>
    <xf numFmtId="0" fontId="11" fillId="3" borderId="8" xfId="0" applyFont="1" applyFill="1" applyBorder="1"/>
    <xf numFmtId="2" fontId="0" fillId="0" borderId="14" xfId="2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/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1455420</xdr:colOff>
      <xdr:row>1</xdr:row>
      <xdr:rowOff>0</xdr:rowOff>
    </xdr:to>
    <xdr:pic>
      <xdr:nvPicPr>
        <xdr:cNvPr id="1033" name="Picture 2" descr="IHK_4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54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87"/>
  <sheetViews>
    <sheetView workbookViewId="0">
      <selection activeCell="D68" sqref="D68:D70"/>
    </sheetView>
  </sheetViews>
  <sheetFormatPr baseColWidth="10" defaultRowHeight="12.75" x14ac:dyDescent="0.2"/>
  <cols>
    <col min="1" max="1" width="17.7109375" customWidth="1"/>
    <col min="2" max="2" width="14.140625" customWidth="1"/>
    <col min="3" max="3" width="13" customWidth="1"/>
    <col min="4" max="4" width="14.7109375" customWidth="1"/>
    <col min="5" max="5" width="13.140625" customWidth="1"/>
  </cols>
  <sheetData>
    <row r="1" spans="1:4" x14ac:dyDescent="0.2">
      <c r="A1" s="1" t="s">
        <v>0</v>
      </c>
    </row>
    <row r="2" spans="1:4" x14ac:dyDescent="0.2">
      <c r="A2" s="1"/>
    </row>
    <row r="3" spans="1:4" x14ac:dyDescent="0.2">
      <c r="A3" s="2" t="s">
        <v>1</v>
      </c>
      <c r="B3" s="3" t="s">
        <v>2</v>
      </c>
      <c r="C3" s="3" t="s">
        <v>3</v>
      </c>
      <c r="D3" s="3" t="s">
        <v>4</v>
      </c>
    </row>
    <row r="4" spans="1:4" x14ac:dyDescent="0.2">
      <c r="A4" s="4">
        <v>5200</v>
      </c>
      <c r="B4" s="5">
        <v>15340</v>
      </c>
      <c r="C4" s="5">
        <v>0</v>
      </c>
      <c r="D4" s="37">
        <v>0.19</v>
      </c>
    </row>
    <row r="5" spans="1:4" x14ac:dyDescent="0.2">
      <c r="A5" s="4">
        <v>5200.01</v>
      </c>
      <c r="B5" s="5">
        <v>15340</v>
      </c>
      <c r="C5" s="5">
        <v>44</v>
      </c>
      <c r="D5" s="37">
        <v>0.19</v>
      </c>
    </row>
    <row r="6" spans="1:4" x14ac:dyDescent="0.2">
      <c r="A6" s="4">
        <v>7701</v>
      </c>
      <c r="B6" s="5">
        <v>15340</v>
      </c>
      <c r="C6" s="5">
        <v>64</v>
      </c>
      <c r="D6" s="37">
        <v>0.19</v>
      </c>
    </row>
    <row r="7" spans="1:4" x14ac:dyDescent="0.2">
      <c r="A7" s="4">
        <v>24601</v>
      </c>
      <c r="B7" s="5">
        <v>15340</v>
      </c>
      <c r="C7" s="5">
        <v>89</v>
      </c>
      <c r="D7" s="37">
        <v>0.19</v>
      </c>
    </row>
    <row r="8" spans="1:4" x14ac:dyDescent="0.2">
      <c r="A8" s="4">
        <v>36901</v>
      </c>
      <c r="B8" s="5">
        <v>15340</v>
      </c>
      <c r="C8" s="5">
        <v>132</v>
      </c>
      <c r="D8" s="37">
        <v>0.19</v>
      </c>
    </row>
    <row r="9" spans="1:4" x14ac:dyDescent="0.2">
      <c r="A9" s="4">
        <v>49100.01</v>
      </c>
      <c r="B9" s="5">
        <v>15340</v>
      </c>
      <c r="C9" s="5">
        <v>176</v>
      </c>
      <c r="D9" s="37">
        <v>0.19</v>
      </c>
    </row>
    <row r="12" spans="1:4" x14ac:dyDescent="0.2">
      <c r="A12" s="1" t="s">
        <v>5</v>
      </c>
    </row>
    <row r="14" spans="1:4" x14ac:dyDescent="0.2">
      <c r="A14" s="2" t="s">
        <v>1</v>
      </c>
      <c r="B14" s="3" t="s">
        <v>2</v>
      </c>
      <c r="C14" s="3" t="s">
        <v>3</v>
      </c>
      <c r="D14" s="3" t="s">
        <v>4</v>
      </c>
    </row>
    <row r="15" spans="1:4" x14ac:dyDescent="0.2">
      <c r="A15" s="4">
        <v>0</v>
      </c>
      <c r="B15" s="5">
        <v>15340</v>
      </c>
      <c r="C15" s="5">
        <v>176</v>
      </c>
      <c r="D15" s="37">
        <v>0.19</v>
      </c>
    </row>
    <row r="16" spans="1:4" x14ac:dyDescent="0.2">
      <c r="A16" s="4">
        <v>49101</v>
      </c>
      <c r="B16" s="5">
        <v>15340</v>
      </c>
      <c r="C16" s="5">
        <v>265</v>
      </c>
      <c r="D16" s="37">
        <v>0.19</v>
      </c>
    </row>
    <row r="17" spans="1:7" x14ac:dyDescent="0.2">
      <c r="A17" s="4">
        <v>98200.01</v>
      </c>
      <c r="B17" s="5">
        <v>15340</v>
      </c>
      <c r="C17" s="5">
        <v>353</v>
      </c>
      <c r="D17" s="37">
        <v>0.19</v>
      </c>
    </row>
    <row r="20" spans="1:7" x14ac:dyDescent="0.2">
      <c r="A20" s="1" t="s">
        <v>6</v>
      </c>
    </row>
    <row r="22" spans="1:7" x14ac:dyDescent="0.2">
      <c r="A22" s="2" t="s">
        <v>1</v>
      </c>
      <c r="B22" s="3" t="s">
        <v>2</v>
      </c>
      <c r="C22" s="3" t="s">
        <v>3</v>
      </c>
      <c r="D22" s="3" t="s">
        <v>4</v>
      </c>
    </row>
    <row r="23" spans="1:7" x14ac:dyDescent="0.2">
      <c r="A23" s="4">
        <v>0</v>
      </c>
      <c r="B23" s="5">
        <v>0</v>
      </c>
      <c r="C23" s="5">
        <v>176</v>
      </c>
      <c r="D23" s="37">
        <v>0.19</v>
      </c>
    </row>
    <row r="24" spans="1:7" x14ac:dyDescent="0.2">
      <c r="A24" s="4">
        <v>49101</v>
      </c>
      <c r="B24" s="5">
        <v>0</v>
      </c>
      <c r="C24" s="5">
        <v>265</v>
      </c>
      <c r="D24" s="37">
        <v>0.19</v>
      </c>
    </row>
    <row r="25" spans="1:7" x14ac:dyDescent="0.2">
      <c r="A25" s="4">
        <v>98200.01</v>
      </c>
      <c r="B25" s="5">
        <v>0</v>
      </c>
      <c r="C25" s="5">
        <v>353</v>
      </c>
      <c r="D25" s="37">
        <v>0.19</v>
      </c>
    </row>
    <row r="28" spans="1:7" x14ac:dyDescent="0.2">
      <c r="A28" s="1" t="s">
        <v>7</v>
      </c>
    </row>
    <row r="30" spans="1:7" x14ac:dyDescent="0.2">
      <c r="A30" s="2" t="s">
        <v>8</v>
      </c>
      <c r="B30" s="3" t="s">
        <v>9</v>
      </c>
      <c r="C30" s="3" t="s">
        <v>10</v>
      </c>
      <c r="D30" s="3" t="s">
        <v>11</v>
      </c>
      <c r="E30" s="3" t="s">
        <v>3</v>
      </c>
      <c r="F30" s="3" t="s">
        <v>2</v>
      </c>
      <c r="G30" s="3" t="s">
        <v>4</v>
      </c>
    </row>
    <row r="31" spans="1:7" x14ac:dyDescent="0.2">
      <c r="A31" s="6" t="s">
        <v>5</v>
      </c>
      <c r="B31" s="7">
        <v>19250000</v>
      </c>
      <c r="C31" s="7">
        <v>38500000</v>
      </c>
      <c r="D31" s="8">
        <v>250</v>
      </c>
      <c r="E31" s="9">
        <v>768</v>
      </c>
      <c r="F31" s="9">
        <v>15340</v>
      </c>
      <c r="G31" s="37">
        <v>0.19</v>
      </c>
    </row>
    <row r="32" spans="1:7" x14ac:dyDescent="0.2">
      <c r="A32" s="10" t="s">
        <v>6</v>
      </c>
      <c r="B32" s="7">
        <v>19250000</v>
      </c>
      <c r="C32" s="7">
        <v>38500000</v>
      </c>
      <c r="D32" s="8">
        <v>250</v>
      </c>
      <c r="E32" s="9">
        <v>768</v>
      </c>
      <c r="F32" s="9">
        <v>0</v>
      </c>
      <c r="G32" s="37">
        <v>0.19</v>
      </c>
    </row>
    <row r="35" spans="1:4" x14ac:dyDescent="0.2">
      <c r="A35" s="1" t="s">
        <v>12</v>
      </c>
    </row>
    <row r="37" spans="1:4" x14ac:dyDescent="0.2">
      <c r="A37" s="2" t="s">
        <v>1</v>
      </c>
      <c r="B37" s="3" t="s">
        <v>2</v>
      </c>
      <c r="C37" s="3" t="s">
        <v>3</v>
      </c>
      <c r="D37" s="3" t="s">
        <v>4</v>
      </c>
    </row>
    <row r="38" spans="1:4" x14ac:dyDescent="0.2">
      <c r="A38" s="4">
        <v>0</v>
      </c>
      <c r="B38" s="5">
        <v>0</v>
      </c>
      <c r="C38" s="5">
        <v>58.08</v>
      </c>
      <c r="D38" s="37">
        <v>0.19</v>
      </c>
    </row>
    <row r="39" spans="1:4" x14ac:dyDescent="0.2">
      <c r="A39" s="4">
        <v>49101</v>
      </c>
      <c r="B39" s="5">
        <v>0</v>
      </c>
      <c r="C39" s="5">
        <v>58.08</v>
      </c>
      <c r="D39" s="37">
        <v>0.19</v>
      </c>
    </row>
    <row r="40" spans="1:4" x14ac:dyDescent="0.2">
      <c r="A40" s="4">
        <v>98200.01</v>
      </c>
      <c r="B40" s="5">
        <v>0</v>
      </c>
      <c r="C40" s="5">
        <v>58.08</v>
      </c>
      <c r="D40" s="37">
        <v>0.19</v>
      </c>
    </row>
    <row r="43" spans="1:4" x14ac:dyDescent="0.2">
      <c r="A43" s="1" t="s">
        <v>38</v>
      </c>
    </row>
    <row r="45" spans="1:4" x14ac:dyDescent="0.2">
      <c r="A45" s="39" t="s">
        <v>1</v>
      </c>
      <c r="B45" s="39" t="s">
        <v>2</v>
      </c>
      <c r="C45" s="39" t="s">
        <v>3</v>
      </c>
      <c r="D45" s="39" t="s">
        <v>4</v>
      </c>
    </row>
    <row r="46" spans="1:4" x14ac:dyDescent="0.2">
      <c r="A46" s="4">
        <v>5200</v>
      </c>
      <c r="B46" s="5">
        <v>15340</v>
      </c>
      <c r="C46" s="5">
        <v>0</v>
      </c>
      <c r="D46" s="37">
        <v>0.19</v>
      </c>
    </row>
    <row r="47" spans="1:4" x14ac:dyDescent="0.2">
      <c r="A47" s="4">
        <v>5200.01</v>
      </c>
      <c r="B47" s="5">
        <v>15340</v>
      </c>
      <c r="C47" s="5">
        <v>44</v>
      </c>
      <c r="D47" s="37">
        <v>0.19</v>
      </c>
    </row>
    <row r="48" spans="1:4" x14ac:dyDescent="0.2">
      <c r="A48" s="4">
        <v>7701</v>
      </c>
      <c r="B48" s="5">
        <v>15340</v>
      </c>
      <c r="C48" s="5">
        <v>64</v>
      </c>
      <c r="D48" s="37">
        <v>0.19</v>
      </c>
    </row>
    <row r="49" spans="1:4" x14ac:dyDescent="0.2">
      <c r="A49" s="4">
        <v>24601</v>
      </c>
      <c r="B49" s="5">
        <v>15340</v>
      </c>
      <c r="C49" s="5">
        <v>89</v>
      </c>
      <c r="D49" s="37">
        <v>0.19</v>
      </c>
    </row>
    <row r="50" spans="1:4" x14ac:dyDescent="0.2">
      <c r="A50" s="4">
        <v>36901</v>
      </c>
      <c r="B50" s="5">
        <v>15340</v>
      </c>
      <c r="C50" s="5">
        <v>132</v>
      </c>
      <c r="D50" s="37">
        <v>0.19</v>
      </c>
    </row>
    <row r="51" spans="1:4" x14ac:dyDescent="0.2">
      <c r="A51" s="4">
        <v>49100.01</v>
      </c>
      <c r="B51" s="5">
        <v>15340</v>
      </c>
      <c r="C51" s="5">
        <v>176</v>
      </c>
      <c r="D51" s="37">
        <v>0.19</v>
      </c>
    </row>
    <row r="52" spans="1:4" x14ac:dyDescent="0.2">
      <c r="A52" s="40"/>
      <c r="B52" s="40"/>
      <c r="C52" s="40"/>
      <c r="D52" s="41"/>
    </row>
    <row r="53" spans="1:4" x14ac:dyDescent="0.2">
      <c r="A53" s="40"/>
      <c r="B53" s="40"/>
      <c r="C53" s="40"/>
      <c r="D53" s="41"/>
    </row>
    <row r="54" spans="1:4" x14ac:dyDescent="0.2">
      <c r="A54" s="43" t="s">
        <v>39</v>
      </c>
      <c r="B54" s="42"/>
      <c r="C54" s="42"/>
      <c r="D54" s="41"/>
    </row>
    <row r="55" spans="1:4" x14ac:dyDescent="0.2">
      <c r="A55" s="40"/>
      <c r="B55" s="40"/>
      <c r="C55" s="40"/>
      <c r="D55" s="41"/>
    </row>
    <row r="56" spans="1:4" x14ac:dyDescent="0.2">
      <c r="A56" s="39" t="s">
        <v>1</v>
      </c>
      <c r="B56" s="39" t="s">
        <v>2</v>
      </c>
      <c r="C56" s="39" t="s">
        <v>3</v>
      </c>
      <c r="D56" s="39" t="s">
        <v>4</v>
      </c>
    </row>
    <row r="57" spans="1:4" x14ac:dyDescent="0.2">
      <c r="A57" s="4">
        <v>5200</v>
      </c>
      <c r="B57" s="5">
        <v>0</v>
      </c>
      <c r="C57" s="5">
        <v>0</v>
      </c>
      <c r="D57" s="37">
        <v>0.19</v>
      </c>
    </row>
    <row r="58" spans="1:4" x14ac:dyDescent="0.2">
      <c r="A58" s="4">
        <v>5200.01</v>
      </c>
      <c r="B58" s="5">
        <v>0</v>
      </c>
      <c r="C58" s="5">
        <v>44</v>
      </c>
      <c r="D58" s="37">
        <v>0.19</v>
      </c>
    </row>
    <row r="59" spans="1:4" x14ac:dyDescent="0.2">
      <c r="A59" s="4">
        <v>7701</v>
      </c>
      <c r="B59" s="5">
        <v>0</v>
      </c>
      <c r="C59" s="5">
        <v>64</v>
      </c>
      <c r="D59" s="37">
        <v>0.19</v>
      </c>
    </row>
    <row r="60" spans="1:4" x14ac:dyDescent="0.2">
      <c r="A60" s="4">
        <v>24601</v>
      </c>
      <c r="B60" s="5">
        <v>0</v>
      </c>
      <c r="C60" s="5">
        <v>89</v>
      </c>
      <c r="D60" s="37">
        <v>0.19</v>
      </c>
    </row>
    <row r="61" spans="1:4" x14ac:dyDescent="0.2">
      <c r="A61" s="4">
        <v>36901</v>
      </c>
      <c r="B61" s="5">
        <v>0</v>
      </c>
      <c r="C61" s="5">
        <v>132</v>
      </c>
      <c r="D61" s="37">
        <v>0.19</v>
      </c>
    </row>
    <row r="62" spans="1:4" x14ac:dyDescent="0.2">
      <c r="A62" s="4">
        <v>49100.01</v>
      </c>
      <c r="B62" s="5">
        <v>0</v>
      </c>
      <c r="C62" s="5">
        <v>176</v>
      </c>
      <c r="D62" s="37">
        <v>0.19</v>
      </c>
    </row>
    <row r="65" spans="1:4" x14ac:dyDescent="0.2">
      <c r="A65" s="1" t="s">
        <v>40</v>
      </c>
    </row>
    <row r="67" spans="1:4" x14ac:dyDescent="0.2">
      <c r="A67" s="2" t="s">
        <v>1</v>
      </c>
      <c r="B67" s="3" t="s">
        <v>2</v>
      </c>
      <c r="C67" s="3" t="s">
        <v>3</v>
      </c>
      <c r="D67" s="3" t="s">
        <v>4</v>
      </c>
    </row>
    <row r="68" spans="1:4" x14ac:dyDescent="0.2">
      <c r="A68" s="4">
        <v>0</v>
      </c>
      <c r="B68" s="5">
        <v>0</v>
      </c>
      <c r="C68" s="5">
        <v>176</v>
      </c>
      <c r="D68" s="37">
        <v>0.19</v>
      </c>
    </row>
    <row r="69" spans="1:4" x14ac:dyDescent="0.2">
      <c r="A69" s="4">
        <v>49101</v>
      </c>
      <c r="B69" s="5">
        <v>0</v>
      </c>
      <c r="C69" s="5">
        <v>265</v>
      </c>
      <c r="D69" s="37">
        <v>0.19</v>
      </c>
    </row>
    <row r="70" spans="1:4" x14ac:dyDescent="0.2">
      <c r="A70" s="4">
        <v>98200.01</v>
      </c>
      <c r="B70" s="5">
        <v>0</v>
      </c>
      <c r="C70" s="5">
        <v>353</v>
      </c>
      <c r="D70" s="37">
        <v>0.19</v>
      </c>
    </row>
    <row r="73" spans="1:4" x14ac:dyDescent="0.2">
      <c r="A73" s="1" t="s">
        <v>13</v>
      </c>
    </row>
    <row r="74" spans="1:4" x14ac:dyDescent="0.2">
      <c r="A74" t="s">
        <v>34</v>
      </c>
    </row>
    <row r="75" spans="1:4" x14ac:dyDescent="0.2">
      <c r="A75" t="s">
        <v>28</v>
      </c>
    </row>
    <row r="76" spans="1:4" x14ac:dyDescent="0.2">
      <c r="A76" t="s">
        <v>14</v>
      </c>
    </row>
    <row r="77" spans="1:4" x14ac:dyDescent="0.2">
      <c r="A77" t="s">
        <v>15</v>
      </c>
    </row>
    <row r="78" spans="1:4" x14ac:dyDescent="0.2">
      <c r="A78" t="s">
        <v>16</v>
      </c>
    </row>
    <row r="79" spans="1:4" x14ac:dyDescent="0.2">
      <c r="A79" t="s">
        <v>17</v>
      </c>
    </row>
    <row r="80" spans="1:4" x14ac:dyDescent="0.2">
      <c r="A80" t="s">
        <v>18</v>
      </c>
    </row>
    <row r="81" spans="1:1" x14ac:dyDescent="0.2">
      <c r="A81" t="s">
        <v>19</v>
      </c>
    </row>
    <row r="82" spans="1:1" x14ac:dyDescent="0.2">
      <c r="A82" t="s">
        <v>20</v>
      </c>
    </row>
    <row r="83" spans="1:1" x14ac:dyDescent="0.2">
      <c r="A83" t="s">
        <v>21</v>
      </c>
    </row>
    <row r="84" spans="1:1" x14ac:dyDescent="0.2">
      <c r="A84" t="s">
        <v>22</v>
      </c>
    </row>
    <row r="85" spans="1:1" x14ac:dyDescent="0.2">
      <c r="A85" s="38" t="s">
        <v>41</v>
      </c>
    </row>
    <row r="86" spans="1:1" x14ac:dyDescent="0.2">
      <c r="A86" s="38" t="s">
        <v>42</v>
      </c>
    </row>
    <row r="87" spans="1:1" x14ac:dyDescent="0.2">
      <c r="A87" s="38" t="s">
        <v>43</v>
      </c>
    </row>
  </sheetData>
  <sheetProtection selectLockedCells="1" selectUnlockedCells="1"/>
  <customSheetViews>
    <customSheetView guid="{7AD4BA09-DACD-4B3C-9453-543841C92BC4}" topLeftCell="A13">
      <selection activeCell="A39" sqref="A39"/>
      <pageMargins left="0.79" right="0.79" top="0.98" bottom="0.98" header="0.49" footer="0.49"/>
      <pageSetup paperSize="9" orientation="landscape" r:id="rId1"/>
      <headerFooter alignWithMargins="0"/>
    </customSheetView>
    <customSheetView guid="{05D34D9D-D713-4ABB-9EDD-E0FE9A917519}" state="hidden" showRuler="0" topLeftCell="A25">
      <selection activeCell="C56" sqref="C56"/>
      <pageMargins left="0.79" right="0.79" top="0.98" bottom="0.98" header="0.49" footer="0.49"/>
      <pageSetup paperSize="9" orientation="landscape"/>
      <headerFooter alignWithMargins="0"/>
    </customSheetView>
  </customSheetViews>
  <phoneticPr fontId="6" type="noConversion"/>
  <pageMargins left="0.79" right="0.79" top="0.98" bottom="0.98" header="0.49" footer="0.49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3:O10"/>
  <sheetViews>
    <sheetView workbookViewId="0">
      <selection activeCell="B5" sqref="B5"/>
    </sheetView>
  </sheetViews>
  <sheetFormatPr baseColWidth="10" defaultRowHeight="12.75" x14ac:dyDescent="0.2"/>
  <cols>
    <col min="1" max="1" width="16" customWidth="1"/>
    <col min="2" max="2" width="16.5703125" customWidth="1"/>
    <col min="3" max="4" width="11.7109375" customWidth="1"/>
    <col min="6" max="6" width="13.5703125" customWidth="1"/>
    <col min="7" max="7" width="15.7109375" customWidth="1"/>
    <col min="8" max="8" width="15.42578125" customWidth="1"/>
    <col min="10" max="10" width="21.42578125" customWidth="1"/>
    <col min="13" max="13" width="22.7109375" bestFit="1" customWidth="1"/>
    <col min="14" max="14" width="42.28515625" bestFit="1" customWidth="1"/>
    <col min="15" max="15" width="40.5703125" bestFit="1" customWidth="1"/>
  </cols>
  <sheetData>
    <row r="3" spans="1:15" x14ac:dyDescent="0.2">
      <c r="A3" s="1" t="s">
        <v>23</v>
      </c>
      <c r="B3" t="s">
        <v>34</v>
      </c>
      <c r="C3" t="s">
        <v>28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  <c r="L3" t="s">
        <v>30</v>
      </c>
      <c r="M3" s="38" t="s">
        <v>41</v>
      </c>
      <c r="N3" s="38" t="s">
        <v>42</v>
      </c>
      <c r="O3" s="38" t="s">
        <v>43</v>
      </c>
    </row>
    <row r="4" spans="1:15" x14ac:dyDescent="0.2">
      <c r="A4" s="1" t="s">
        <v>3</v>
      </c>
      <c r="B4" s="27" t="b">
        <f>IF(Beitragsrechner!$D$4="Gewerbetreibender",IF(Beitragsrechner!$F$7&gt;=Daten!$A$9,Daten!$C$9,IF(Beitragsrechner!$F$7&gt;=Daten!$A$8,Daten!$C$8,IF(Beitragsrechner!$F$7&gt;=Daten!$A$7,Daten!$C$7,IF(Beitragsrechner!$F$7&gt;=Daten!$A$6,Daten!$C$6,IF(Beitragsrechner!$F$7&gt;=Daten!$A$5,Daten!$C$5,Daten!$C$4))))))</f>
        <v>0</v>
      </c>
      <c r="C4" s="27" t="b">
        <f>IF(Beitragsrechner!$D$4="GbR",IF(Beitragsrechner!$F$7&gt;=Daten!$A$9,Daten!$C$9,IF(Beitragsrechner!$F$7&gt;=Daten!$A$8,Daten!$C$8,IF(Beitragsrechner!$F$7&gt;=Daten!$A$7,Daten!$C$7,IF(Beitragsrechner!$F$7&gt;=Daten!$A$6,Daten!$C$6,IF(Beitragsrechner!$F$7&gt;=Daten!$A$5,Daten!$C$5,Daten!$C$4))))))</f>
        <v>0</v>
      </c>
      <c r="D4" s="27" t="b">
        <f>IF(Beitragsrechner!$D$4="e.K.",IF(Beitragsrechner!$F$7&gt;=Daten!$A$17,Daten!$C$17,IF(Beitragsrechner!$F$7&gt;=Daten!$A$16,Daten!$C$16,Daten!$C$15)))</f>
        <v>0</v>
      </c>
      <c r="E4" s="27" t="b">
        <f>IF(Beitragsrechner!$D$4="OHG",IF(Beitragsrechner!$F$7&gt;=Daten!$A$17,Daten!$C$17,IF(Beitragsrechner!$F$7&gt;=Daten!$A$16,Daten!$C$16,Daten!$C$15)))</f>
        <v>0</v>
      </c>
      <c r="F4" s="27" t="b">
        <f>IF(Beitragsrechner!$D$4="KG",IF(Beitragsrechner!$F$7&gt;=Daten!$A$17,Daten!$C$17,IF(Beitragsrechner!$F$7&gt;=Daten!$A$16,Daten!$C$16,Daten!$C$15)))</f>
        <v>0</v>
      </c>
      <c r="G4" s="27" t="b">
        <f>IF(Beitragsrechner!$D$4="GmbH &amp; Co. KG",IF(Beitragsrechner!$F$7&gt;=Daten!$A$17,Daten!$C$17,IF(Beitragsrechner!$F$7&gt;=Daten!$A$16,Daten!$C$16,Daten!$C$15)))</f>
        <v>0</v>
      </c>
      <c r="H4" s="27">
        <f>IF(Beitragsrechner!$D$4="GmbH",IF(Beitragsrechner!$F$7&gt;=Daten!$A$17,Daten!$C$17,IF(Beitragsrechner!$F$7&gt;=Daten!$A$16,Daten!$C$16,Daten!$C$15)))</f>
        <v>176</v>
      </c>
      <c r="I4" s="27" t="b">
        <f>IF(Beitragsrechner!$D$4="AG",IF(Beitragsrechner!$F$7&gt;=Daten!$A$17,Daten!$C$17,IF(Beitragsrechner!$F$7&gt;=Daten!$A$16,Daten!$C$16,Daten!$C$15)))</f>
        <v>0</v>
      </c>
      <c r="J4" s="27" t="b">
        <f>IF(Beitragsrechner!$D$4="UG (haftungsbeschränkt)",IF(Beitragsrechner!$F$7&gt;=Daten!$A$17,Daten!$C$17,IF(Beitragsrechner!$F$7&gt;=Daten!$A$16,Daten!$C$16,Daten!$C$15)))</f>
        <v>0</v>
      </c>
      <c r="K4" s="27" t="b">
        <f>IF(Beitragsrechner!$D$4="Limited",IF(Beitragsrechner!$F$7&gt;=Daten!$A$17,Daten!$C$17,IF(Beitragsrechner!$F$7&gt;=Daten!$A$16,Daten!$C$16,Daten!$C$15)))</f>
        <v>0</v>
      </c>
      <c r="L4" s="27" t="b">
        <f>IF(Beitragsrechner!$D$4="KG a.A.",IF(Beitragsrechner!$F$7&gt;=Daten!$A$17,Daten!$C$17,IF(Beitragsrechner!$F$7&gt;=Daten!$A$16,Daten!$C$16,Daten!$C$15)))</f>
        <v>0</v>
      </c>
      <c r="M4" s="27" t="b">
        <f>IF(Beitragsrechner!$D$4="nicht eingetragener Verein",IF(Beitragsrechner!$F$7&gt;=Daten!$A$9,Daten!$C$9,IF(Beitragsrechner!$F$7&gt;=Daten!$A$8,Daten!$C$8,IF(Beitragsrechner!$F$7&gt;=Daten!$A$7,Daten!$C$7,IF(Beitragsrechner!$F$7&gt;=Daten!$A$6,Daten!$C$6,IF(Beitragsrechner!$F$7&gt;=Daten!$A$5,Daten!$C$5,Daten!$C$4))))))</f>
        <v>0</v>
      </c>
      <c r="N4" t="b">
        <f>IF(Beitragsrechner!$D$4="eingetragener Verein ohne Kaufmannseigenschaft",IF(Beitragsrechner!$F$7&gt;=Daten!$A$9,Daten!$C$9,IF(Beitragsrechner!$F$7&gt;=Daten!$A$8,Daten!$C$8,IF(Beitragsrechner!$F$7&gt;=Daten!$A$7,Daten!$C$7,IF(Beitragsrechner!$F$7&gt;=Daten!$A$6,Daten!$C$6,IF(Beitragsrechner!$F$7&gt;=Daten!$A$5,Daten!$C$5,Daten!$C$4))))))</f>
        <v>0</v>
      </c>
      <c r="O4" t="b">
        <f>IF(Beitragsrechner!$D$4="eingetragener Verein mit Kaufmannseigenschaft",IF(Beitragsrechner!$F$7&gt;=Daten!$A$70,Daten!$C$70,IF(Beitragsrechner!$F$7&gt;=Daten!$A$69,Daten!$C$69,Daten!$C$68)))</f>
        <v>0</v>
      </c>
    </row>
    <row r="5" spans="1:15" x14ac:dyDescent="0.2">
      <c r="A5" s="1" t="s">
        <v>24</v>
      </c>
      <c r="B5" s="29" t="b">
        <f>IF(Beitragsrechner!$D$4=B3,IF(IF(Beitragsrechner!$D$4=B3,IF(Beitragsrechner!$F$7&gt;=Daten!$B$4,Beitragsrechner!$F$7-Daten!$B$4,0),Beitragsrechner!$F$7-Daten!$B$4)*Daten!$D$4/100&lt;0,0,IF(Beitragsrechner!$D$4=B3,IF(Beitragsrechner!$F$7&gt;=Daten!$B$4,Beitragsrechner!$F$7-Daten!$B$4,0),Beitragsrechner!$F$7-Daten!$B$4)*Daten!$D$4/100),FALSE)</f>
        <v>0</v>
      </c>
      <c r="C5" s="29" t="b">
        <f>IF(Beitragsrechner!$D$4=C3,IF(IF(Beitragsrechner!$D$4=C3,IF(Beitragsrechner!$F$7&gt;=Daten!$B$4,Beitragsrechner!$F$7-Daten!$B$4,0),Beitragsrechner!$F$7-Daten!$B$4)*Daten!$D$4/100&lt;0,0,IF(Beitragsrechner!$D$4=C3,IF(Beitragsrechner!$F$7&gt;=Daten!$B$4,Beitragsrechner!$F$7-Daten!$B$4,0),Beitragsrechner!$F$7-Daten!$B$4)*Daten!$D$4/100),FALSE)</f>
        <v>0</v>
      </c>
      <c r="D5" s="29" t="b">
        <f>IF(Beitragsrechner!$D$4=D3,IF(IF(Beitragsrechner!$D$4=D3,IF(Beitragsrechner!$F$7&gt;=Daten!$B$4,Beitragsrechner!$F$7-Daten!$B$4,0),Beitragsrechner!$F$7-Daten!$B$4)*Daten!$D$4/100&lt;0,0,IF(Beitragsrechner!$D$4=D3,IF(Beitragsrechner!$F$7&gt;=Daten!$B$4,Beitragsrechner!$F$7-Daten!$B$4,0),Beitragsrechner!$F$7-Daten!$B$4)*Daten!$D$4/100),FALSE)</f>
        <v>0</v>
      </c>
      <c r="E5" s="29" t="b">
        <f>IF(Beitragsrechner!$D$4=E3,IF(IF(Beitragsrechner!$D$4=E3,IF(Beitragsrechner!$F$7&gt;=Daten!$B$4,Beitragsrechner!$F$7-Daten!$B$4,0),Beitragsrechner!$F$7-Daten!$B$4)*Daten!$D$4/100&lt;0,0,IF(Beitragsrechner!$D$4=E3,IF(Beitragsrechner!$F$7&gt;=Daten!$B$4,Beitragsrechner!$F$7-Daten!$B$4,0),Beitragsrechner!$F$7-Daten!$B$4)*Daten!$D$4/100),FALSE)</f>
        <v>0</v>
      </c>
      <c r="F5" s="29" t="b">
        <f>IF(Beitragsrechner!$D$4=F3,IF(IF(Beitragsrechner!$D$4=F3,IF(Beitragsrechner!$F$7&gt;=Daten!$B$4,Beitragsrechner!$F$7-Daten!$B$4,0),Beitragsrechner!$F$7-Daten!$B$4)*Daten!$D$4/100&lt;0,0,IF(Beitragsrechner!$D$4=F3,IF(Beitragsrechner!$F$7&gt;=Daten!$B$4,Beitragsrechner!$F$7-Daten!$B$4,0),Beitragsrechner!$F$7-Daten!$B$4)*Daten!$D$4/100),FALSE)</f>
        <v>0</v>
      </c>
      <c r="G5" s="29" t="b">
        <f>IF(Beitragsrechner!$D$4=G3,IF(IF(Beitragsrechner!$D$4=G3,IF(Beitragsrechner!$F$7&gt;=Daten!$B$4,Beitragsrechner!$F$7-Daten!$B$4,0),Beitragsrechner!$F$7-Daten!$B$4)*Daten!$D$4/100&lt;0,0,IF(Beitragsrechner!$D$4=G3,IF(Beitragsrechner!$F$7&gt;=Daten!$B$4,Beitragsrechner!$F$7-Daten!$B$4,0),Beitragsrechner!$F$7-Daten!$B$4)*Daten!$D$4/100),FALSE)</f>
        <v>0</v>
      </c>
      <c r="H5" s="29">
        <f>IF(Beitragsrechner!$D$4="GmbH",Beitragsrechner!$F$7*Daten!$D$23/100)</f>
        <v>0</v>
      </c>
      <c r="I5" s="29" t="b">
        <f>IF(Beitragsrechner!$D$4="AG",Beitragsrechner!$F$7*Daten!$D$23/100)</f>
        <v>0</v>
      </c>
      <c r="J5" s="29" t="b">
        <f>IF(Beitragsrechner!$D$4="UG (haftungsbeschränkt)",Beitragsrechner!$F$7*Daten!$D$23/100)</f>
        <v>0</v>
      </c>
      <c r="K5" s="29" t="b">
        <f>IF(Beitragsrechner!$D$4="Limited",Beitragsrechner!$F$7*Daten!$D$23/100)</f>
        <v>0</v>
      </c>
      <c r="L5" s="29" t="b">
        <f>IF(Beitragsrechner!$D$4="KG a.A.",Beitragsrechner!$F$7*Daten!$D$23/100)</f>
        <v>0</v>
      </c>
      <c r="M5" s="27" t="b">
        <f>IF(Beitragsrechner!$D$4=M3,IF(IF(Beitragsrechner!$D$4=M3,IF(Beitragsrechner!$F$7&gt;=Daten!$B$46,Beitragsrechner!$F$7-Daten!$B$46,0),Beitragsrechner!$F$7-Daten!$B$46)*Daten!$D$46/100&lt;0,0,IF(Beitragsrechner!$D$4=M3,IF(Beitragsrechner!$F$7&gt;=Daten!$B$46,Beitragsrechner!$F$7-Daten!$B$46,0),Beitragsrechner!$F$7-Daten!$B$46)*Daten!$D$46/100),FALSE)</f>
        <v>0</v>
      </c>
      <c r="N5" t="b">
        <f>IF(Beitragsrechner!$D$4="eingetragener Verein ohne Kaufmannseigenschaft",Beitragsrechner!$F$7*Daten!$D$57/100)</f>
        <v>0</v>
      </c>
      <c r="O5" t="b">
        <f>IF(Beitragsrechner!$D$4="eingetragener Verein mit Kaufmannseigenschaft",Beitragsrechner!$F$7*Daten!$D$68/100)</f>
        <v>0</v>
      </c>
    </row>
    <row r="8" spans="1:15" x14ac:dyDescent="0.2">
      <c r="B8" s="29"/>
      <c r="C8" s="29"/>
    </row>
    <row r="10" spans="1:15" x14ac:dyDescent="0.2">
      <c r="D10" s="29"/>
      <c r="G10" s="29"/>
    </row>
  </sheetData>
  <customSheetViews>
    <customSheetView guid="{7AD4BA09-DACD-4B3C-9453-543841C92BC4}">
      <selection activeCell="B4" sqref="B4"/>
      <pageMargins left="0.79" right="0.79" top="0.98" bottom="0.98" header="0.49" footer="0.49"/>
      <pageSetup paperSize="9" orientation="portrait" r:id="rId1"/>
      <headerFooter alignWithMargins="0"/>
    </customSheetView>
    <customSheetView guid="{05D34D9D-D713-4ABB-9EDD-E0FE9A917519}" state="hidden" showRuler="0">
      <selection activeCell="B23" sqref="B23"/>
      <pageMargins left="0.79" right="0.79" top="0.98" bottom="0.98" header="0.49" footer="0.49"/>
      <pageSetup paperSize="9" orientation="portrait" r:id="rId2"/>
      <headerFooter alignWithMargins="0"/>
    </customSheetView>
  </customSheetViews>
  <phoneticPr fontId="6" type="noConversion"/>
  <pageMargins left="0.79" right="0.79" top="0.98" bottom="0.98" header="0.49" footer="0.49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22"/>
  <sheetViews>
    <sheetView tabSelected="1" topLeftCell="B1" zoomScaleNormal="100" workbookViewId="0">
      <selection activeCell="F7" sqref="F7"/>
    </sheetView>
  </sheetViews>
  <sheetFormatPr baseColWidth="10" defaultColWidth="11.42578125" defaultRowHeight="12.75" x14ac:dyDescent="0.2"/>
  <cols>
    <col min="1" max="1" width="29.140625" style="11" hidden="1" customWidth="1"/>
    <col min="2" max="2" width="23.140625" style="11" customWidth="1"/>
    <col min="3" max="3" width="11.42578125" style="11"/>
    <col min="4" max="4" width="13.140625" style="11" customWidth="1"/>
    <col min="5" max="5" width="1.7109375" style="11" customWidth="1"/>
    <col min="6" max="6" width="14.5703125" style="11" customWidth="1"/>
    <col min="7" max="7" width="2.85546875" style="11" customWidth="1"/>
    <col min="8" max="8" width="1.85546875" style="11" customWidth="1"/>
    <col min="9" max="9" width="2.28515625" style="11" customWidth="1"/>
    <col min="10" max="10" width="4.5703125" style="11" customWidth="1"/>
    <col min="11" max="11" width="1.85546875" style="11" customWidth="1"/>
    <col min="12" max="12" width="16.140625" style="11" customWidth="1"/>
    <col min="13" max="16384" width="11.42578125" style="11"/>
  </cols>
  <sheetData>
    <row r="1" spans="1:12" s="12" customFormat="1" ht="56.25" customHeight="1" x14ac:dyDescent="0.25">
      <c r="B1" s="32"/>
      <c r="C1" s="50" t="s">
        <v>26</v>
      </c>
      <c r="D1" s="51"/>
      <c r="E1" s="51"/>
      <c r="F1" s="51"/>
      <c r="G1" s="51"/>
      <c r="H1" s="51"/>
      <c r="I1" s="51"/>
      <c r="J1" s="51"/>
      <c r="K1" s="51"/>
      <c r="L1" s="51"/>
    </row>
    <row r="2" spans="1:12" ht="13.5" thickBot="1" x14ac:dyDescent="0.25">
      <c r="B2" s="49"/>
      <c r="C2" s="49"/>
      <c r="D2" s="49"/>
      <c r="E2" s="49"/>
      <c r="F2" s="49"/>
      <c r="G2" s="49"/>
      <c r="H2" s="49"/>
    </row>
    <row r="3" spans="1:12" x14ac:dyDescent="0.2">
      <c r="A3" s="11" t="s">
        <v>29</v>
      </c>
      <c r="B3" s="13"/>
      <c r="C3" s="14"/>
      <c r="D3" s="14"/>
      <c r="E3" s="14"/>
      <c r="F3" s="14"/>
      <c r="G3" s="14"/>
      <c r="H3" s="15"/>
      <c r="I3" s="15"/>
      <c r="J3" s="15"/>
      <c r="K3" s="15"/>
      <c r="L3" s="16"/>
    </row>
    <row r="4" spans="1:12" x14ac:dyDescent="0.2">
      <c r="A4" s="11" t="s">
        <v>34</v>
      </c>
      <c r="B4" s="17" t="s">
        <v>27</v>
      </c>
      <c r="C4" s="18"/>
      <c r="D4" s="48" t="s">
        <v>18</v>
      </c>
      <c r="E4" s="48"/>
      <c r="F4" s="48"/>
      <c r="G4" s="48"/>
      <c r="H4" s="48"/>
      <c r="I4" s="48"/>
      <c r="J4" s="48"/>
      <c r="K4" s="48"/>
      <c r="L4" s="20"/>
    </row>
    <row r="5" spans="1:12" x14ac:dyDescent="0.2">
      <c r="A5" s="11" t="s">
        <v>28</v>
      </c>
      <c r="B5" s="17"/>
      <c r="C5" s="18"/>
      <c r="D5" s="18"/>
      <c r="E5" s="18"/>
      <c r="F5" s="18"/>
      <c r="G5" s="18"/>
      <c r="H5" s="18"/>
      <c r="I5" s="19"/>
      <c r="J5" s="19"/>
      <c r="K5" s="19"/>
      <c r="L5" s="20"/>
    </row>
    <row r="6" spans="1:12" ht="13.5" thickBot="1" x14ac:dyDescent="0.25">
      <c r="A6" s="11" t="s">
        <v>14</v>
      </c>
      <c r="B6" s="17"/>
      <c r="C6" s="18"/>
      <c r="D6" s="18"/>
      <c r="E6" s="18"/>
      <c r="F6" s="18"/>
      <c r="G6" s="18"/>
      <c r="H6" s="18"/>
      <c r="I6" s="19"/>
      <c r="J6" s="19"/>
      <c r="K6" s="19"/>
      <c r="L6" s="20"/>
    </row>
    <row r="7" spans="1:12" ht="13.5" thickBot="1" x14ac:dyDescent="0.25">
      <c r="A7" s="11" t="s">
        <v>15</v>
      </c>
      <c r="B7" s="46" t="s">
        <v>44</v>
      </c>
      <c r="C7" s="18"/>
      <c r="D7" s="18"/>
      <c r="E7" s="18"/>
      <c r="F7" s="47">
        <v>0</v>
      </c>
      <c r="G7" s="18"/>
      <c r="H7" s="18"/>
      <c r="I7" s="19"/>
      <c r="J7" s="19"/>
      <c r="K7" s="19"/>
      <c r="L7" s="20"/>
    </row>
    <row r="8" spans="1:12" x14ac:dyDescent="0.2">
      <c r="A8" s="11" t="s">
        <v>16</v>
      </c>
      <c r="B8" s="17"/>
      <c r="C8" s="18"/>
      <c r="D8" s="18"/>
      <c r="E8" s="18"/>
      <c r="F8" s="18"/>
      <c r="G8" s="18"/>
      <c r="H8" s="18"/>
      <c r="I8" s="19"/>
      <c r="J8" s="19"/>
      <c r="K8" s="19"/>
      <c r="L8" s="20"/>
    </row>
    <row r="9" spans="1:12" x14ac:dyDescent="0.2">
      <c r="A9" s="11" t="s">
        <v>17</v>
      </c>
      <c r="B9" s="30"/>
      <c r="C9" s="18"/>
      <c r="D9" s="18"/>
      <c r="E9" s="18"/>
      <c r="F9" s="18"/>
      <c r="G9" s="18"/>
      <c r="H9" s="18"/>
      <c r="I9" s="19"/>
      <c r="J9" s="19"/>
      <c r="K9" s="19"/>
      <c r="L9" s="20"/>
    </row>
    <row r="10" spans="1:12" x14ac:dyDescent="0.2">
      <c r="A10" s="11" t="s">
        <v>18</v>
      </c>
      <c r="B10" s="30"/>
      <c r="C10" s="18"/>
      <c r="D10" s="26" t="s">
        <v>31</v>
      </c>
      <c r="E10" s="24"/>
      <c r="F10" s="24"/>
      <c r="G10" s="24"/>
      <c r="H10" s="24"/>
      <c r="I10" s="24"/>
      <c r="J10" s="24"/>
      <c r="K10" s="24"/>
      <c r="L10" s="20"/>
    </row>
    <row r="11" spans="1:12" x14ac:dyDescent="0.2">
      <c r="A11" s="11" t="s">
        <v>19</v>
      </c>
      <c r="B11" s="30"/>
      <c r="C11" s="18"/>
      <c r="D11" s="24"/>
      <c r="E11" s="24"/>
      <c r="F11" s="24"/>
      <c r="G11" s="24"/>
      <c r="H11" s="24"/>
      <c r="I11" s="24"/>
      <c r="J11" s="24"/>
      <c r="K11" s="24"/>
      <c r="L11" s="20"/>
    </row>
    <row r="12" spans="1:12" x14ac:dyDescent="0.2">
      <c r="A12" s="11" t="s">
        <v>20</v>
      </c>
      <c r="B12" s="17"/>
      <c r="C12" s="18"/>
      <c r="D12" s="24" t="s">
        <v>32</v>
      </c>
      <c r="E12" s="24"/>
      <c r="F12" s="45">
        <f>SUM(Berechnung!$B$4:$O$4)</f>
        <v>176</v>
      </c>
      <c r="G12" s="24"/>
      <c r="H12" s="24"/>
      <c r="I12" s="24"/>
      <c r="J12" s="24"/>
      <c r="K12" s="24"/>
      <c r="L12" s="20"/>
    </row>
    <row r="13" spans="1:12" x14ac:dyDescent="0.2">
      <c r="A13" s="11" t="s">
        <v>21</v>
      </c>
      <c r="B13" s="33"/>
      <c r="C13" s="18"/>
      <c r="D13" s="24" t="s">
        <v>33</v>
      </c>
      <c r="E13" s="24"/>
      <c r="F13" s="44">
        <f>SUM(Berechnung!$B$5:$O$5)</f>
        <v>0</v>
      </c>
      <c r="G13" s="24"/>
      <c r="H13" s="24"/>
      <c r="I13" s="24"/>
      <c r="J13" s="24"/>
      <c r="K13" s="24"/>
      <c r="L13" s="20"/>
    </row>
    <row r="14" spans="1:12" ht="13.5" thickBot="1" x14ac:dyDescent="0.25">
      <c r="A14" s="11" t="s">
        <v>30</v>
      </c>
      <c r="B14" s="33"/>
      <c r="C14" s="18"/>
      <c r="D14" s="24"/>
      <c r="E14" s="24"/>
      <c r="F14" s="24"/>
      <c r="G14" s="24"/>
      <c r="H14" s="24"/>
      <c r="I14" s="24"/>
      <c r="J14" s="24"/>
      <c r="K14" s="24"/>
      <c r="L14" s="20"/>
    </row>
    <row r="15" spans="1:12" ht="13.5" thickTop="1" x14ac:dyDescent="0.2">
      <c r="B15" s="33"/>
      <c r="C15" s="18"/>
      <c r="D15" s="25" t="s">
        <v>25</v>
      </c>
      <c r="E15" s="24"/>
      <c r="F15" s="36">
        <f>SUM($F$12:$F$13)</f>
        <v>176</v>
      </c>
      <c r="G15" s="24"/>
      <c r="H15" s="24"/>
      <c r="I15" s="24"/>
      <c r="J15" s="24"/>
      <c r="K15" s="24"/>
      <c r="L15" s="20"/>
    </row>
    <row r="16" spans="1:12" x14ac:dyDescent="0.2">
      <c r="B16" s="33"/>
      <c r="C16" s="18"/>
      <c r="D16" s="24"/>
      <c r="E16" s="24"/>
      <c r="F16" s="24"/>
      <c r="G16" s="24"/>
      <c r="H16" s="24"/>
      <c r="I16" s="24"/>
      <c r="J16" s="24"/>
      <c r="K16" s="24"/>
      <c r="L16" s="20"/>
    </row>
    <row r="17" spans="2:12" x14ac:dyDescent="0.2">
      <c r="B17" s="30"/>
      <c r="C17" s="18"/>
      <c r="D17" s="28"/>
      <c r="E17" s="28"/>
      <c r="F17" s="28"/>
      <c r="G17" s="28"/>
      <c r="H17" s="28"/>
      <c r="I17" s="28"/>
      <c r="J17" s="28"/>
      <c r="K17" s="28"/>
      <c r="L17" s="20"/>
    </row>
    <row r="18" spans="2:12" x14ac:dyDescent="0.2">
      <c r="B18" s="30"/>
      <c r="C18" s="18"/>
      <c r="D18" s="28"/>
      <c r="E18" s="28"/>
      <c r="F18" s="28"/>
      <c r="G18" s="28"/>
      <c r="H18" s="28"/>
      <c r="I18" s="28"/>
      <c r="J18" s="28"/>
      <c r="K18" s="28"/>
      <c r="L18" s="20"/>
    </row>
    <row r="19" spans="2:12" x14ac:dyDescent="0.2">
      <c r="B19" s="35" t="s">
        <v>35</v>
      </c>
      <c r="C19" s="31"/>
      <c r="D19" s="28"/>
      <c r="E19" s="28"/>
      <c r="F19" s="28"/>
      <c r="G19" s="28"/>
      <c r="H19" s="28"/>
      <c r="I19" s="28"/>
      <c r="J19" s="28"/>
      <c r="K19" s="28"/>
      <c r="L19" s="20"/>
    </row>
    <row r="20" spans="2:12" x14ac:dyDescent="0.2">
      <c r="B20" s="35" t="s">
        <v>36</v>
      </c>
      <c r="C20" s="31"/>
      <c r="D20" s="28"/>
      <c r="E20" s="28"/>
      <c r="F20" s="28"/>
      <c r="G20" s="28"/>
      <c r="H20" s="28"/>
      <c r="I20" s="28"/>
      <c r="J20" s="28"/>
      <c r="K20" s="28"/>
      <c r="L20" s="20"/>
    </row>
    <row r="21" spans="2:12" x14ac:dyDescent="0.2">
      <c r="B21" s="35" t="s">
        <v>37</v>
      </c>
      <c r="C21" s="31"/>
      <c r="D21" s="18"/>
      <c r="E21" s="18"/>
      <c r="F21" s="18"/>
      <c r="G21" s="18"/>
      <c r="H21" s="18"/>
      <c r="I21" s="19"/>
      <c r="J21" s="19"/>
      <c r="K21" s="19"/>
      <c r="L21" s="20"/>
    </row>
    <row r="22" spans="2:12" ht="13.5" thickBot="1" x14ac:dyDescent="0.25">
      <c r="B22" s="34"/>
      <c r="C22" s="21"/>
      <c r="D22" s="21"/>
      <c r="E22" s="21"/>
      <c r="F22" s="21"/>
      <c r="G22" s="21"/>
      <c r="H22" s="21"/>
      <c r="I22" s="22"/>
      <c r="J22" s="22"/>
      <c r="K22" s="22"/>
      <c r="L22" s="23"/>
    </row>
  </sheetData>
  <sheetProtection algorithmName="SHA-512" hashValue="1qXjuJYFJU099kx8kkgFanlQKznCI0afw8F6H3qs3kqqV4p7awlFnNrkIgGWl0Nb7KUP6zoq43KhQcwdueppgA==" saltValue="Zixh0tlY7FVPaULP29S7VA==" spinCount="100000" sheet="1" selectLockedCells="1"/>
  <customSheetViews>
    <customSheetView guid="{7AD4BA09-DACD-4B3C-9453-543841C92BC4}" hiddenColumns="1" topLeftCell="B1">
      <selection activeCell="F4" sqref="F4:I4"/>
      <pageMargins left="0.79" right="0.79" top="0.98" bottom="0.98" header="0.49" footer="0.49"/>
      <pageSetup paperSize="9" orientation="portrait" r:id="rId1"/>
      <headerFooter alignWithMargins="0"/>
    </customSheetView>
    <customSheetView guid="{05D34D9D-D713-4ABB-9EDD-E0FE9A917519}" hiddenColumns="1" showRuler="0" topLeftCell="B1">
      <selection activeCell="F4" sqref="F4:I4"/>
      <pageMargins left="0.79" right="0.79" top="0.98" bottom="0.98" header="0.49" footer="0.49"/>
      <pageSetup paperSize="9" orientation="portrait" r:id="rId2"/>
      <headerFooter alignWithMargins="0"/>
    </customSheetView>
  </customSheetViews>
  <mergeCells count="3">
    <mergeCell ref="D4:K4"/>
    <mergeCell ref="B2:H2"/>
    <mergeCell ref="C1:L1"/>
  </mergeCells>
  <phoneticPr fontId="6" type="noConversion"/>
  <dataValidations count="1">
    <dataValidation type="decimal" operator="greaterThanOrEqual" allowBlank="1" showInputMessage="1" showErrorMessage="1" sqref="F7">
      <formula1>0</formula1>
    </dataValidation>
  </dataValidations>
  <pageMargins left="0.78740157480314965" right="0.78740157480314965" top="0.98425196850393704" bottom="0.98425196850393704" header="0.47244094488188981" footer="0.47244094488188981"/>
  <pageSetup paperSize="9" orientation="portrait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Daten!$A$74:$A$87</xm:f>
          </x14:formula1>
          <xm:sqref>D4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</vt:lpstr>
      <vt:lpstr>Berechnung</vt:lpstr>
      <vt:lpstr>Beitragsrechner</vt:lpstr>
    </vt:vector>
  </TitlesOfParts>
  <Company>IHK Krefeld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 der</dc:creator>
  <cp:lastModifiedBy>Heike Caris</cp:lastModifiedBy>
  <cp:lastPrinted>2021-01-08T10:06:54Z</cp:lastPrinted>
  <dcterms:created xsi:type="dcterms:W3CDTF">2009-08-12T07:31:11Z</dcterms:created>
  <dcterms:modified xsi:type="dcterms:W3CDTF">2021-03-31T07:09:52Z</dcterms:modified>
</cp:coreProperties>
</file>