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schmitz\Desktop\"/>
    </mc:Choice>
  </mc:AlternateContent>
  <bookViews>
    <workbookView xWindow="0" yWindow="660" windowWidth="16380" windowHeight="7530" tabRatio="697" firstSheet="2" activeTab="2"/>
  </bookViews>
  <sheets>
    <sheet name="Tabelle1" sheetId="21" state="hidden" r:id="rId1"/>
    <sheet name="Berechnungen" sheetId="1" state="hidden" r:id="rId2"/>
    <sheet name="Rentabilität 2020" sheetId="8" r:id="rId3"/>
    <sheet name="Liquidität 2020" sheetId="12" r:id="rId4"/>
  </sheets>
  <definedNames>
    <definedName name="__xlnm.Print_Area_10">#REF!</definedName>
    <definedName name="__xlnm.Print_Area_11">#REF!</definedName>
    <definedName name="__xlnm.Print_Area_12">'Liquidität 2020'!$B$2:$O$51</definedName>
    <definedName name="__xlnm.Print_Area_13">#REF!</definedName>
    <definedName name="__xlnm.Print_Area_14">#REF!</definedName>
    <definedName name="__xlnm.Print_Area_15">#REF!</definedName>
    <definedName name="__xlnm.Print_Area_2">#REF!</definedName>
    <definedName name="__xlnm.Print_Area_3">#REF!</definedName>
    <definedName name="__xlnm.Print_Area_4">#REF!</definedName>
    <definedName name="__xlnm.Print_Area_5">#REF!</definedName>
    <definedName name="__xlnm.Print_Area_6">#REF!</definedName>
    <definedName name="__xlnm.Print_Area_7">#REF!</definedName>
    <definedName name="__xlnm.Print_Area_8">'Rentabilität 2020'!$B$2:$Q$101</definedName>
    <definedName name="__xlnm.Print_Area_9">#REF!</definedName>
    <definedName name="_xlnm.Print_Area" localSheetId="3">'Liquidität 2020'!$B$2:$O$51</definedName>
    <definedName name="_xlnm.Print_Area" localSheetId="2">'Rentabilität 2020'!$B$2:$Q$101</definedName>
    <definedName name="_xlnm.Print_Titles" localSheetId="2">'Rentabilität 2020'!$2:$4</definedName>
    <definedName name="Monate">'Rentabilität 2020'!$E$3:$P$3</definedName>
  </definedNames>
  <calcPr calcId="162913"/>
</workbook>
</file>

<file path=xl/calcChain.xml><?xml version="1.0" encoding="utf-8"?>
<calcChain xmlns="http://schemas.openxmlformats.org/spreadsheetml/2006/main">
  <c r="E84" i="8" l="1"/>
  <c r="F84" i="8"/>
  <c r="G84" i="8"/>
  <c r="H84" i="8"/>
  <c r="I84" i="8"/>
  <c r="J84" i="8"/>
  <c r="K84" i="8"/>
  <c r="L84" i="8"/>
  <c r="M84" i="8"/>
  <c r="N84" i="8"/>
  <c r="O84" i="8"/>
  <c r="P84" i="8"/>
  <c r="F39" i="8"/>
  <c r="G39" i="8"/>
  <c r="H39" i="8"/>
  <c r="I39" i="8"/>
  <c r="J39" i="8"/>
  <c r="K39" i="8"/>
  <c r="L39" i="8"/>
  <c r="M39" i="8"/>
  <c r="N39" i="8"/>
  <c r="O39" i="8"/>
  <c r="P39" i="8"/>
  <c r="E39" i="8"/>
  <c r="C40" i="12" l="1"/>
  <c r="D40" i="12"/>
  <c r="E40" i="12"/>
  <c r="F40" i="12"/>
  <c r="G40" i="12"/>
  <c r="H40" i="12"/>
  <c r="I40" i="12"/>
  <c r="J40" i="12"/>
  <c r="K40" i="12"/>
  <c r="L40" i="12"/>
  <c r="M40" i="12"/>
  <c r="N40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17" i="8"/>
  <c r="F15" i="8"/>
  <c r="F17" i="8" s="1"/>
  <c r="G15" i="8"/>
  <c r="G17" i="8" s="1"/>
  <c r="H15" i="8"/>
  <c r="H17" i="8" s="1"/>
  <c r="I15" i="8"/>
  <c r="I17" i="8" s="1"/>
  <c r="J15" i="8"/>
  <c r="J17" i="8" s="1"/>
  <c r="K15" i="8"/>
  <c r="K17" i="8" s="1"/>
  <c r="L15" i="8"/>
  <c r="L17" i="8" s="1"/>
  <c r="M15" i="8"/>
  <c r="M17" i="8" s="1"/>
  <c r="N15" i="8"/>
  <c r="N17" i="8" s="1"/>
  <c r="O15" i="8"/>
  <c r="O17" i="8" s="1"/>
  <c r="P15" i="8"/>
  <c r="E15" i="8"/>
  <c r="E17" i="8" s="1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Q93" i="8"/>
  <c r="Q92" i="8"/>
  <c r="Q91" i="8"/>
  <c r="Q90" i="8"/>
  <c r="Q85" i="8" l="1"/>
  <c r="Q73" i="8"/>
  <c r="Q74" i="8"/>
  <c r="Q75" i="8"/>
  <c r="Q76" i="8"/>
  <c r="Q77" i="8"/>
  <c r="Q78" i="8"/>
  <c r="Q79" i="8"/>
  <c r="Q80" i="8"/>
  <c r="Q81" i="8"/>
  <c r="Q82" i="8"/>
  <c r="Q83" i="8"/>
  <c r="Q72" i="8"/>
  <c r="F70" i="8"/>
  <c r="G70" i="8"/>
  <c r="H70" i="8"/>
  <c r="I70" i="8"/>
  <c r="J70" i="8"/>
  <c r="K70" i="8"/>
  <c r="L70" i="8"/>
  <c r="M70" i="8"/>
  <c r="N70" i="8"/>
  <c r="O70" i="8"/>
  <c r="P70" i="8"/>
  <c r="E70" i="8"/>
  <c r="Q68" i="8"/>
  <c r="Q69" i="8"/>
  <c r="Q67" i="8"/>
  <c r="F65" i="8"/>
  <c r="G65" i="8"/>
  <c r="H65" i="8"/>
  <c r="I65" i="8"/>
  <c r="J65" i="8"/>
  <c r="K65" i="8"/>
  <c r="L65" i="8"/>
  <c r="M65" i="8"/>
  <c r="N65" i="8"/>
  <c r="O65" i="8"/>
  <c r="P65" i="8"/>
  <c r="E65" i="8"/>
  <c r="Q60" i="8"/>
  <c r="Q61" i="8"/>
  <c r="Q62" i="8"/>
  <c r="Q63" i="8"/>
  <c r="Q64" i="8"/>
  <c r="Q59" i="8"/>
  <c r="F57" i="8"/>
  <c r="G57" i="8"/>
  <c r="H57" i="8"/>
  <c r="I57" i="8"/>
  <c r="J57" i="8"/>
  <c r="K57" i="8"/>
  <c r="L57" i="8"/>
  <c r="M57" i="8"/>
  <c r="N57" i="8"/>
  <c r="O57" i="8"/>
  <c r="P57" i="8"/>
  <c r="E57" i="8"/>
  <c r="Q51" i="8"/>
  <c r="Q52" i="8"/>
  <c r="Q53" i="8"/>
  <c r="Q54" i="8"/>
  <c r="Q55" i="8"/>
  <c r="Q56" i="8"/>
  <c r="Q50" i="8"/>
  <c r="F48" i="8"/>
  <c r="G48" i="8"/>
  <c r="H48" i="8"/>
  <c r="I48" i="8"/>
  <c r="J48" i="8"/>
  <c r="K48" i="8"/>
  <c r="L48" i="8"/>
  <c r="M48" i="8"/>
  <c r="N48" i="8"/>
  <c r="O48" i="8"/>
  <c r="P48" i="8"/>
  <c r="E48" i="8"/>
  <c r="Q47" i="8"/>
  <c r="Q46" i="8"/>
  <c r="F44" i="8"/>
  <c r="G44" i="8"/>
  <c r="H44" i="8"/>
  <c r="I44" i="8"/>
  <c r="J44" i="8"/>
  <c r="K44" i="8"/>
  <c r="L44" i="8"/>
  <c r="M44" i="8"/>
  <c r="N44" i="8"/>
  <c r="O44" i="8"/>
  <c r="P44" i="8"/>
  <c r="E44" i="8"/>
  <c r="Q42" i="8"/>
  <c r="Q43" i="8"/>
  <c r="Q41" i="8"/>
  <c r="Q34" i="8"/>
  <c r="Q35" i="8"/>
  <c r="Q36" i="8"/>
  <c r="Q37" i="8"/>
  <c r="Q38" i="8"/>
  <c r="Q33" i="8"/>
  <c r="F31" i="8"/>
  <c r="G31" i="8"/>
  <c r="H31" i="8"/>
  <c r="I31" i="8"/>
  <c r="J31" i="8"/>
  <c r="K31" i="8"/>
  <c r="L31" i="8"/>
  <c r="M31" i="8"/>
  <c r="N31" i="8"/>
  <c r="O31" i="8"/>
  <c r="P31" i="8"/>
  <c r="E31" i="8"/>
  <c r="F26" i="8"/>
  <c r="G26" i="8"/>
  <c r="H26" i="8"/>
  <c r="I26" i="8"/>
  <c r="J26" i="8"/>
  <c r="K26" i="8"/>
  <c r="L26" i="8"/>
  <c r="M26" i="8"/>
  <c r="N26" i="8"/>
  <c r="O26" i="8"/>
  <c r="P26" i="8"/>
  <c r="E26" i="8"/>
  <c r="Q13" i="8"/>
  <c r="Q14" i="8"/>
  <c r="Q16" i="8"/>
  <c r="Q12" i="8"/>
  <c r="Q7" i="8"/>
  <c r="Q8" i="8"/>
  <c r="Q6" i="8"/>
  <c r="F9" i="8"/>
  <c r="G9" i="8"/>
  <c r="H9" i="8"/>
  <c r="I9" i="8"/>
  <c r="J9" i="8"/>
  <c r="K9" i="8"/>
  <c r="L9" i="8"/>
  <c r="M9" i="8"/>
  <c r="N9" i="8"/>
  <c r="O9" i="8"/>
  <c r="P9" i="8"/>
  <c r="E9" i="8"/>
  <c r="Q15" i="8" l="1"/>
  <c r="Q17" i="8" s="1"/>
  <c r="Q20" i="8"/>
  <c r="A91" i="1" l="1"/>
  <c r="A88" i="1"/>
  <c r="A85" i="1"/>
  <c r="A49" i="1"/>
  <c r="A32" i="1"/>
  <c r="A29" i="1"/>
  <c r="A26" i="1"/>
  <c r="K19" i="1"/>
  <c r="K27" i="1"/>
  <c r="K24" i="1"/>
  <c r="K21" i="1"/>
  <c r="CA4" i="1" l="1"/>
  <c r="CE4" i="1" s="1"/>
  <c r="CD13" i="1"/>
  <c r="CE13" i="1"/>
  <c r="CF13" i="1"/>
  <c r="CC13" i="1"/>
  <c r="CF1" i="1"/>
  <c r="CE1" i="1"/>
  <c r="CD1" i="1"/>
  <c r="CC1" i="1"/>
  <c r="BX1" i="1"/>
  <c r="BY1" i="1"/>
  <c r="BZ1" i="1"/>
  <c r="CB1" i="1"/>
  <c r="BW2" i="1"/>
  <c r="BX2" i="1"/>
  <c r="BY2" i="1"/>
  <c r="BZ2" i="1"/>
  <c r="BW4" i="1"/>
  <c r="BX4" i="1"/>
  <c r="BY4" i="1"/>
  <c r="BW5" i="1"/>
  <c r="BX5" i="1"/>
  <c r="BY5" i="1"/>
  <c r="CA5" i="1"/>
  <c r="CF5" i="1" s="1"/>
  <c r="CB5" i="1"/>
  <c r="BW6" i="1"/>
  <c r="BX6" i="1"/>
  <c r="BY6" i="1"/>
  <c r="CA6" i="1"/>
  <c r="BW7" i="1"/>
  <c r="BX7" i="1"/>
  <c r="BY7" i="1"/>
  <c r="CA7" i="1"/>
  <c r="BW8" i="1"/>
  <c r="BX8" i="1"/>
  <c r="BY8" i="1"/>
  <c r="CA8" i="1"/>
  <c r="CE8" i="1" s="1"/>
  <c r="BW9" i="1"/>
  <c r="BX9" i="1"/>
  <c r="BY9" i="1"/>
  <c r="CA9" i="1"/>
  <c r="BW10" i="1"/>
  <c r="BX10" i="1"/>
  <c r="BY10" i="1"/>
  <c r="CA10" i="1"/>
  <c r="CD10" i="1" s="1"/>
  <c r="BW11" i="1"/>
  <c r="BX11" i="1"/>
  <c r="BY11" i="1"/>
  <c r="CA11" i="1"/>
  <c r="CD11" i="1" s="1"/>
  <c r="BW12" i="1"/>
  <c r="BX12" i="1"/>
  <c r="BY12" i="1"/>
  <c r="CA12" i="1"/>
  <c r="CE12" i="1" s="1"/>
  <c r="BW13" i="1"/>
  <c r="BX13" i="1"/>
  <c r="BY13" i="1"/>
  <c r="BW15" i="1"/>
  <c r="CA15" i="1"/>
  <c r="CF10" i="1" l="1"/>
  <c r="CD8" i="1"/>
  <c r="CC11" i="1"/>
  <c r="CE5" i="1"/>
  <c r="CC10" i="1"/>
  <c r="CD12" i="1"/>
  <c r="CF4" i="1"/>
  <c r="CF11" i="1"/>
  <c r="CE10" i="1"/>
  <c r="CD5" i="1"/>
  <c r="CC5" i="1"/>
  <c r="CF12" i="1"/>
  <c r="CE11" i="1"/>
  <c r="CF8" i="1"/>
  <c r="CC12" i="1"/>
  <c r="CC8" i="1"/>
  <c r="B34" i="1" l="1"/>
  <c r="B32" i="1"/>
  <c r="B30" i="1"/>
  <c r="B29" i="1"/>
  <c r="B27" i="1"/>
  <c r="B26" i="1"/>
  <c r="B93" i="1"/>
  <c r="B91" i="1"/>
  <c r="B89" i="1"/>
  <c r="B88" i="1"/>
  <c r="B86" i="1"/>
  <c r="B85" i="1"/>
  <c r="R29" i="1"/>
  <c r="S27" i="1"/>
  <c r="R27" i="1"/>
  <c r="S24" i="1"/>
  <c r="R24" i="1"/>
  <c r="S21" i="1"/>
  <c r="R21" i="1"/>
  <c r="A93" i="1" l="1"/>
  <c r="A34" i="1"/>
  <c r="K29" i="1"/>
  <c r="BF398" i="1" l="1"/>
  <c r="BF397" i="1"/>
  <c r="BF396" i="1"/>
  <c r="BF395" i="1"/>
  <c r="BF394" i="1"/>
  <c r="BF393" i="1"/>
  <c r="BF392" i="1"/>
  <c r="BF391" i="1"/>
  <c r="BF390" i="1"/>
  <c r="BF389" i="1"/>
  <c r="BF388" i="1"/>
  <c r="BF387" i="1"/>
  <c r="BF386" i="1"/>
  <c r="BF385" i="1"/>
  <c r="BF384" i="1"/>
  <c r="BF383" i="1"/>
  <c r="BF382" i="1"/>
  <c r="BF381" i="1"/>
  <c r="BF380" i="1"/>
  <c r="BF379" i="1"/>
  <c r="BF378" i="1"/>
  <c r="BF377" i="1"/>
  <c r="BF376" i="1"/>
  <c r="BF375" i="1"/>
  <c r="BF374" i="1"/>
  <c r="BF373" i="1"/>
  <c r="BF372" i="1"/>
  <c r="BF371" i="1"/>
  <c r="BF370" i="1"/>
  <c r="BF369" i="1"/>
  <c r="BF368" i="1"/>
  <c r="BF367" i="1"/>
  <c r="BF366" i="1"/>
  <c r="BF365" i="1"/>
  <c r="BF364" i="1"/>
  <c r="BF363" i="1"/>
  <c r="BF362" i="1"/>
  <c r="BF361" i="1"/>
  <c r="BF360" i="1"/>
  <c r="BF359" i="1"/>
  <c r="BF358" i="1"/>
  <c r="BF357" i="1"/>
  <c r="BF356" i="1"/>
  <c r="BF355" i="1"/>
  <c r="BF354" i="1"/>
  <c r="BF353" i="1"/>
  <c r="BF352" i="1"/>
  <c r="BF351" i="1"/>
  <c r="BF350" i="1"/>
  <c r="BF349" i="1"/>
  <c r="BF348" i="1"/>
  <c r="BF347" i="1"/>
  <c r="BF346" i="1"/>
  <c r="BF345" i="1"/>
  <c r="BF344" i="1"/>
  <c r="BF343" i="1"/>
  <c r="BF342" i="1"/>
  <c r="BF341" i="1"/>
  <c r="BF340" i="1"/>
  <c r="BF339" i="1"/>
  <c r="BF338" i="1"/>
  <c r="BF337" i="1"/>
  <c r="BF336" i="1"/>
  <c r="BF335" i="1"/>
  <c r="BF334" i="1"/>
  <c r="BF333" i="1"/>
  <c r="BF332" i="1"/>
  <c r="BF331" i="1"/>
  <c r="BF330" i="1"/>
  <c r="BF329" i="1"/>
  <c r="BF328" i="1"/>
  <c r="BF327" i="1"/>
  <c r="BF326" i="1"/>
  <c r="BF325" i="1"/>
  <c r="BF324" i="1"/>
  <c r="BF323" i="1"/>
  <c r="BF322" i="1"/>
  <c r="BF321" i="1"/>
  <c r="BF320" i="1"/>
  <c r="BF319" i="1"/>
  <c r="BF318" i="1"/>
  <c r="BF317" i="1"/>
  <c r="BF316" i="1"/>
  <c r="BF315" i="1"/>
  <c r="BF314" i="1"/>
  <c r="BF313" i="1"/>
  <c r="BF312" i="1"/>
  <c r="BF311" i="1"/>
  <c r="BF310" i="1"/>
  <c r="BF309" i="1"/>
  <c r="BF308" i="1"/>
  <c r="BF307" i="1"/>
  <c r="BF306" i="1"/>
  <c r="BF305" i="1"/>
  <c r="BF304" i="1"/>
  <c r="BF303" i="1"/>
  <c r="BF302" i="1"/>
  <c r="BF301" i="1"/>
  <c r="BF300" i="1"/>
  <c r="BF299" i="1"/>
  <c r="BF298" i="1"/>
  <c r="BF297" i="1"/>
  <c r="BF296" i="1"/>
  <c r="BF295" i="1"/>
  <c r="BF294" i="1"/>
  <c r="BF293" i="1"/>
  <c r="BF292" i="1"/>
  <c r="BF291" i="1"/>
  <c r="BF290" i="1"/>
  <c r="BF289" i="1"/>
  <c r="BF288" i="1"/>
  <c r="BF287" i="1"/>
  <c r="BF286" i="1"/>
  <c r="BF285" i="1"/>
  <c r="BF284" i="1"/>
  <c r="BF283" i="1"/>
  <c r="BF282" i="1"/>
  <c r="BF281" i="1"/>
  <c r="BF280" i="1"/>
  <c r="BF279" i="1"/>
  <c r="BF278" i="1"/>
  <c r="BF277" i="1"/>
  <c r="BF276" i="1"/>
  <c r="BF275" i="1"/>
  <c r="BF274" i="1"/>
  <c r="BF273" i="1"/>
  <c r="BF272" i="1"/>
  <c r="BF271" i="1"/>
  <c r="BF270" i="1"/>
  <c r="BF269" i="1"/>
  <c r="BF268" i="1"/>
  <c r="BF267" i="1"/>
  <c r="BF266" i="1"/>
  <c r="BF265" i="1"/>
  <c r="BF264" i="1"/>
  <c r="BF263" i="1"/>
  <c r="BF262" i="1"/>
  <c r="BF261" i="1"/>
  <c r="BF260" i="1"/>
  <c r="BF259" i="1"/>
  <c r="BF258" i="1"/>
  <c r="BF257" i="1"/>
  <c r="BF256" i="1"/>
  <c r="BF255" i="1"/>
  <c r="BF254" i="1"/>
  <c r="BF253" i="1"/>
  <c r="BF252" i="1"/>
  <c r="BF251" i="1"/>
  <c r="BF250" i="1"/>
  <c r="BF249" i="1"/>
  <c r="BF248" i="1"/>
  <c r="BF247" i="1"/>
  <c r="BF246" i="1"/>
  <c r="BF245" i="1"/>
  <c r="BF244" i="1"/>
  <c r="BF243" i="1"/>
  <c r="BF242" i="1"/>
  <c r="BF241" i="1"/>
  <c r="BF240" i="1"/>
  <c r="BF239" i="1"/>
  <c r="BF238" i="1"/>
  <c r="BF237" i="1"/>
  <c r="BF236" i="1"/>
  <c r="BF235" i="1"/>
  <c r="BF234" i="1"/>
  <c r="BF233" i="1"/>
  <c r="BF232" i="1"/>
  <c r="BF231" i="1"/>
  <c r="BF230" i="1"/>
  <c r="BF229" i="1"/>
  <c r="BF228" i="1"/>
  <c r="BF227" i="1"/>
  <c r="BF226" i="1"/>
  <c r="BF225" i="1"/>
  <c r="BF224" i="1"/>
  <c r="BF223" i="1"/>
  <c r="BF222" i="1"/>
  <c r="BF221" i="1"/>
  <c r="BF220" i="1"/>
  <c r="BF219" i="1"/>
  <c r="BF218" i="1"/>
  <c r="BF217" i="1"/>
  <c r="BF216" i="1"/>
  <c r="BF215" i="1"/>
  <c r="BF214" i="1"/>
  <c r="BF213" i="1"/>
  <c r="BF212" i="1"/>
  <c r="BF211" i="1"/>
  <c r="BF210" i="1"/>
  <c r="BF209" i="1"/>
  <c r="BF208" i="1"/>
  <c r="BF207" i="1"/>
  <c r="BF206" i="1"/>
  <c r="BF205" i="1"/>
  <c r="BF204" i="1"/>
  <c r="BF203" i="1"/>
  <c r="BF202" i="1"/>
  <c r="BF201" i="1"/>
  <c r="BF200" i="1"/>
  <c r="BF199" i="1"/>
  <c r="BF198" i="1"/>
  <c r="BF197" i="1"/>
  <c r="BF196" i="1"/>
  <c r="BF195" i="1"/>
  <c r="BF194" i="1"/>
  <c r="BF193" i="1"/>
  <c r="BF192" i="1"/>
  <c r="BF191" i="1"/>
  <c r="BF190" i="1"/>
  <c r="BF189" i="1"/>
  <c r="BF188" i="1"/>
  <c r="BF187" i="1"/>
  <c r="BF186" i="1"/>
  <c r="BF185" i="1"/>
  <c r="BF184" i="1"/>
  <c r="BF183" i="1"/>
  <c r="BF182" i="1"/>
  <c r="BF181" i="1"/>
  <c r="BF180" i="1"/>
  <c r="BF179" i="1"/>
  <c r="BF178" i="1"/>
  <c r="BF177" i="1"/>
  <c r="BF176" i="1"/>
  <c r="BF175" i="1"/>
  <c r="BF174" i="1"/>
  <c r="BF173" i="1"/>
  <c r="BF172" i="1"/>
  <c r="BF171" i="1"/>
  <c r="BF170" i="1"/>
  <c r="BF169" i="1"/>
  <c r="BF168" i="1"/>
  <c r="BF167" i="1"/>
  <c r="BF166" i="1"/>
  <c r="BF165" i="1"/>
  <c r="BF164" i="1"/>
  <c r="BF163" i="1"/>
  <c r="BF162" i="1"/>
  <c r="BF161" i="1"/>
  <c r="BF160" i="1"/>
  <c r="BF159" i="1"/>
  <c r="BF158" i="1"/>
  <c r="BF157" i="1"/>
  <c r="BF156" i="1"/>
  <c r="BF155" i="1"/>
  <c r="BF154" i="1"/>
  <c r="BF153" i="1"/>
  <c r="BF152" i="1"/>
  <c r="BF151" i="1"/>
  <c r="BF150" i="1"/>
  <c r="BF149" i="1"/>
  <c r="BF148" i="1"/>
  <c r="BF147" i="1"/>
  <c r="BF146" i="1"/>
  <c r="BF145" i="1"/>
  <c r="BF144" i="1"/>
  <c r="BF143" i="1"/>
  <c r="BF142" i="1"/>
  <c r="BF141" i="1"/>
  <c r="BF140" i="1"/>
  <c r="BF139" i="1"/>
  <c r="BF138" i="1"/>
  <c r="BF137" i="1"/>
  <c r="BF136" i="1"/>
  <c r="BF135" i="1"/>
  <c r="BF134" i="1"/>
  <c r="BF133" i="1"/>
  <c r="BF132" i="1"/>
  <c r="BF131" i="1"/>
  <c r="BF130" i="1"/>
  <c r="BF129" i="1"/>
  <c r="BF128" i="1"/>
  <c r="BF127" i="1"/>
  <c r="BF126" i="1"/>
  <c r="BF125" i="1"/>
  <c r="BF124" i="1"/>
  <c r="BF123" i="1"/>
  <c r="BF122" i="1"/>
  <c r="BF121" i="1"/>
  <c r="BF120" i="1"/>
  <c r="BF119" i="1"/>
  <c r="BF118" i="1"/>
  <c r="BF117" i="1"/>
  <c r="BF116" i="1"/>
  <c r="BF115" i="1"/>
  <c r="BF114" i="1"/>
  <c r="BF113" i="1"/>
  <c r="BF112" i="1"/>
  <c r="BF111" i="1"/>
  <c r="BF110" i="1"/>
  <c r="BF109" i="1"/>
  <c r="BF108" i="1"/>
  <c r="BF107" i="1"/>
  <c r="BF106" i="1"/>
  <c r="BF105" i="1"/>
  <c r="BF104" i="1"/>
  <c r="BF103" i="1"/>
  <c r="BF102" i="1"/>
  <c r="BF101" i="1"/>
  <c r="BF100" i="1"/>
  <c r="BF99" i="1"/>
  <c r="BF98" i="1"/>
  <c r="BF97" i="1"/>
  <c r="BF96" i="1"/>
  <c r="BF95" i="1"/>
  <c r="BF94" i="1"/>
  <c r="BF93" i="1"/>
  <c r="BF92" i="1"/>
  <c r="BF91" i="1"/>
  <c r="BF90" i="1"/>
  <c r="BF89" i="1"/>
  <c r="BF88" i="1"/>
  <c r="BF87" i="1"/>
  <c r="BF86" i="1"/>
  <c r="BF85" i="1"/>
  <c r="BF84" i="1"/>
  <c r="BF83" i="1"/>
  <c r="BF82" i="1"/>
  <c r="BF81" i="1"/>
  <c r="BF79" i="1"/>
  <c r="BF78" i="1"/>
  <c r="BF77" i="1"/>
  <c r="BF76" i="1"/>
  <c r="BF75" i="1"/>
  <c r="BF74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F3" i="1"/>
  <c r="BF2" i="1"/>
  <c r="BI9" i="1" l="1"/>
  <c r="BI4" i="1"/>
  <c r="BI5" i="1"/>
  <c r="BI6" i="1"/>
  <c r="BI7" i="1"/>
  <c r="BI8" i="1"/>
  <c r="N12" i="1" l="1"/>
  <c r="P12" i="1"/>
  <c r="R12" i="1"/>
  <c r="T12" i="1"/>
  <c r="W12" i="1"/>
  <c r="L13" i="1"/>
  <c r="M13" i="1"/>
  <c r="P13" i="1"/>
  <c r="R13" i="1"/>
  <c r="T13" i="1"/>
  <c r="W13" i="1"/>
  <c r="L14" i="1"/>
  <c r="P14" i="1"/>
  <c r="R14" i="1"/>
  <c r="T14" i="1"/>
  <c r="W14" i="1"/>
  <c r="P15" i="1"/>
  <c r="R15" i="1"/>
  <c r="T15" i="1"/>
  <c r="W15" i="1"/>
  <c r="W19" i="1"/>
  <c r="W20" i="1"/>
  <c r="W21" i="1"/>
  <c r="AM134" i="1" l="1"/>
  <c r="AM132" i="1"/>
  <c r="AM133" i="1"/>
  <c r="AM131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16" i="1"/>
  <c r="AM117" i="1"/>
  <c r="AM118" i="1"/>
  <c r="AM110" i="1"/>
  <c r="AM111" i="1"/>
  <c r="AM112" i="1"/>
  <c r="AM113" i="1"/>
  <c r="AM114" i="1"/>
  <c r="AM115" i="1"/>
  <c r="AM103" i="1"/>
  <c r="AM104" i="1"/>
  <c r="AM105" i="1"/>
  <c r="AM106" i="1"/>
  <c r="AM107" i="1"/>
  <c r="AM108" i="1"/>
  <c r="AM109" i="1"/>
  <c r="AM101" i="1"/>
  <c r="AM102" i="1"/>
  <c r="AM98" i="1"/>
  <c r="AM99" i="1"/>
  <c r="AM100" i="1"/>
  <c r="AM92" i="1"/>
  <c r="AM93" i="1"/>
  <c r="AM94" i="1"/>
  <c r="AM95" i="1"/>
  <c r="AM96" i="1"/>
  <c r="AM97" i="1"/>
  <c r="AM91" i="1"/>
  <c r="AM88" i="1"/>
  <c r="AM89" i="1"/>
  <c r="AM90" i="1"/>
  <c r="AM86" i="1"/>
  <c r="AM87" i="1"/>
  <c r="AM85" i="1"/>
  <c r="AZ84" i="1"/>
  <c r="Q25" i="8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C36" i="12"/>
  <c r="D36" i="12"/>
  <c r="E36" i="12"/>
  <c r="F36" i="12"/>
  <c r="G36" i="12"/>
  <c r="H36" i="12"/>
  <c r="I36" i="12"/>
  <c r="J36" i="12"/>
  <c r="K36" i="12"/>
  <c r="L36" i="12"/>
  <c r="M36" i="12"/>
  <c r="N36" i="12"/>
  <c r="B35" i="12"/>
  <c r="B36" i="12"/>
  <c r="B34" i="12"/>
  <c r="B33" i="12"/>
  <c r="B32" i="12"/>
  <c r="B31" i="12"/>
  <c r="B30" i="12"/>
  <c r="B29" i="12"/>
  <c r="B28" i="12"/>
  <c r="W114" i="1"/>
  <c r="W115" i="1"/>
  <c r="W116" i="1"/>
  <c r="W117" i="1"/>
  <c r="W118" i="1"/>
  <c r="W119" i="1"/>
  <c r="W120" i="1"/>
  <c r="W121" i="1"/>
  <c r="W122" i="1"/>
  <c r="W123" i="1"/>
  <c r="W124" i="1"/>
  <c r="W113" i="1"/>
  <c r="W100" i="1"/>
  <c r="W101" i="1"/>
  <c r="W102" i="1"/>
  <c r="W103" i="1"/>
  <c r="W104" i="1"/>
  <c r="W105" i="1"/>
  <c r="W106" i="1"/>
  <c r="W107" i="1"/>
  <c r="W108" i="1"/>
  <c r="W109" i="1"/>
  <c r="W99" i="1"/>
  <c r="W97" i="1"/>
  <c r="W82" i="1"/>
  <c r="W83" i="1"/>
  <c r="W84" i="1"/>
  <c r="W85" i="1"/>
  <c r="W86" i="1"/>
  <c r="W87" i="1"/>
  <c r="W88" i="1"/>
  <c r="W89" i="1"/>
  <c r="W90" i="1"/>
  <c r="W91" i="1"/>
  <c r="W92" i="1"/>
  <c r="W93" i="1"/>
  <c r="I97" i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L103" i="1"/>
  <c r="O103" i="1" s="1"/>
  <c r="L104" i="1"/>
  <c r="O104" i="1" s="1"/>
  <c r="L105" i="1"/>
  <c r="L106" i="1"/>
  <c r="O106" i="1" s="1"/>
  <c r="L107" i="1"/>
  <c r="O107" i="1" s="1"/>
  <c r="L108" i="1"/>
  <c r="N108" i="1" s="1"/>
  <c r="L109" i="1"/>
  <c r="O109" i="1" s="1"/>
  <c r="L110" i="1"/>
  <c r="O110" i="1" s="1"/>
  <c r="L111" i="1"/>
  <c r="O111" i="1" s="1"/>
  <c r="L112" i="1"/>
  <c r="O112" i="1" s="1"/>
  <c r="L113" i="1"/>
  <c r="AK99" i="1"/>
  <c r="AK111" i="1" s="1"/>
  <c r="N110" i="1"/>
  <c r="N103" i="1"/>
  <c r="I60" i="1"/>
  <c r="I57" i="1"/>
  <c r="I47" i="1"/>
  <c r="I45" i="1"/>
  <c r="I38" i="1"/>
  <c r="I11" i="1"/>
  <c r="AM64" i="1" s="1"/>
  <c r="I13" i="1"/>
  <c r="W3" i="1"/>
  <c r="W5" i="1"/>
  <c r="W6" i="1"/>
  <c r="W7" i="1"/>
  <c r="W8" i="1"/>
  <c r="W9" i="1"/>
  <c r="W10" i="1"/>
  <c r="W11" i="1"/>
  <c r="AP66" i="1"/>
  <c r="AR66" i="1"/>
  <c r="AV66" i="1"/>
  <c r="AX66" i="1"/>
  <c r="AO66" i="1"/>
  <c r="AQ66" i="1"/>
  <c r="AS66" i="1"/>
  <c r="AU66" i="1"/>
  <c r="AW66" i="1"/>
  <c r="AN66" i="1"/>
  <c r="G97" i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E97" i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C97" i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G11" i="1"/>
  <c r="W81" i="1" s="1"/>
  <c r="E11" i="1"/>
  <c r="W49" i="1" s="1"/>
  <c r="C11" i="1"/>
  <c r="W18" i="1" s="1"/>
  <c r="W68" i="1"/>
  <c r="W69" i="1"/>
  <c r="W70" i="1"/>
  <c r="W71" i="1"/>
  <c r="W72" i="1"/>
  <c r="W73" i="1"/>
  <c r="W74" i="1"/>
  <c r="W75" i="1"/>
  <c r="W76" i="1"/>
  <c r="W77" i="1"/>
  <c r="W67" i="1"/>
  <c r="W65" i="1"/>
  <c r="W51" i="1"/>
  <c r="W52" i="1"/>
  <c r="W53" i="1"/>
  <c r="W54" i="1"/>
  <c r="W55" i="1"/>
  <c r="W56" i="1"/>
  <c r="W57" i="1"/>
  <c r="W58" i="1"/>
  <c r="W59" i="1"/>
  <c r="W60" i="1"/>
  <c r="W61" i="1"/>
  <c r="W50" i="1"/>
  <c r="W37" i="1"/>
  <c r="W38" i="1"/>
  <c r="W39" i="1"/>
  <c r="W40" i="1"/>
  <c r="W41" i="1"/>
  <c r="W42" i="1"/>
  <c r="W43" i="1"/>
  <c r="W44" i="1"/>
  <c r="W45" i="1"/>
  <c r="W46" i="1"/>
  <c r="W36" i="1"/>
  <c r="W34" i="1"/>
  <c r="T5" i="1"/>
  <c r="T6" i="1"/>
  <c r="T7" i="1"/>
  <c r="T8" i="1"/>
  <c r="T9" i="1"/>
  <c r="T10" i="1"/>
  <c r="T11" i="1"/>
  <c r="R5" i="1"/>
  <c r="R6" i="1"/>
  <c r="R7" i="1"/>
  <c r="R8" i="1"/>
  <c r="R9" i="1"/>
  <c r="R10" i="1"/>
  <c r="R11" i="1"/>
  <c r="P6" i="1"/>
  <c r="P7" i="1"/>
  <c r="P8" i="1"/>
  <c r="P9" i="1"/>
  <c r="P10" i="1"/>
  <c r="P11" i="1"/>
  <c r="P5" i="1"/>
  <c r="W22" i="1"/>
  <c r="W23" i="1"/>
  <c r="W24" i="1"/>
  <c r="W25" i="1"/>
  <c r="W26" i="1"/>
  <c r="W27" i="1"/>
  <c r="W28" i="1"/>
  <c r="W29" i="1"/>
  <c r="W30" i="1"/>
  <c r="B49" i="1"/>
  <c r="I49" i="1" s="1"/>
  <c r="AN1" i="1"/>
  <c r="AP1" i="1"/>
  <c r="AN2" i="1"/>
  <c r="AP2" i="1"/>
  <c r="AN3" i="1"/>
  <c r="AP3" i="1"/>
  <c r="AN4" i="1"/>
  <c r="AP4" i="1"/>
  <c r="N5" i="1"/>
  <c r="N6" i="1"/>
  <c r="N7" i="1"/>
  <c r="N8" i="1"/>
  <c r="N9" i="1"/>
  <c r="N10" i="1"/>
  <c r="N11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AM30" i="1"/>
  <c r="AM50" i="1" s="1"/>
  <c r="AM70" i="1" s="1"/>
  <c r="AM31" i="1"/>
  <c r="AM51" i="1" s="1"/>
  <c r="AM71" i="1" s="1"/>
  <c r="AM32" i="1"/>
  <c r="AM33" i="1"/>
  <c r="AM53" i="1" s="1"/>
  <c r="AM73" i="1" s="1"/>
  <c r="AM34" i="1"/>
  <c r="AM54" i="1" s="1"/>
  <c r="AM74" i="1" s="1"/>
  <c r="AM35" i="1"/>
  <c r="AM55" i="1" s="1"/>
  <c r="AM75" i="1" s="1"/>
  <c r="AM36" i="1"/>
  <c r="AM56" i="1" s="1"/>
  <c r="AM76" i="1" s="1"/>
  <c r="AM37" i="1"/>
  <c r="AM57" i="1" s="1"/>
  <c r="AM77" i="1" s="1"/>
  <c r="A38" i="1"/>
  <c r="AM38" i="1"/>
  <c r="AM58" i="1" s="1"/>
  <c r="AM78" i="1" s="1"/>
  <c r="AM39" i="1"/>
  <c r="AM40" i="1"/>
  <c r="AM60" i="1" s="1"/>
  <c r="AM81" i="1" s="1"/>
  <c r="L41" i="1"/>
  <c r="L16" i="1" s="1"/>
  <c r="AM41" i="1"/>
  <c r="AM61" i="1" s="1"/>
  <c r="AM82" i="1" s="1"/>
  <c r="C45" i="1"/>
  <c r="E45" i="1"/>
  <c r="G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C47" i="1"/>
  <c r="E47" i="1"/>
  <c r="G47" i="1"/>
  <c r="AM47" i="1"/>
  <c r="AM67" i="1" s="1"/>
  <c r="AM48" i="1"/>
  <c r="AM68" i="1" s="1"/>
  <c r="AM49" i="1"/>
  <c r="AM69" i="1" s="1"/>
  <c r="L52" i="1"/>
  <c r="N52" i="1" s="1"/>
  <c r="AM52" i="1"/>
  <c r="AM72" i="1" s="1"/>
  <c r="L53" i="1"/>
  <c r="O53" i="1" s="1"/>
  <c r="L54" i="1"/>
  <c r="P54" i="1" s="1"/>
  <c r="L55" i="1"/>
  <c r="N55" i="1" s="1"/>
  <c r="C60" i="1"/>
  <c r="E60" i="1"/>
  <c r="G60" i="1"/>
  <c r="L56" i="1"/>
  <c r="O56" i="1" s="1"/>
  <c r="L57" i="1"/>
  <c r="B62" i="1"/>
  <c r="C62" i="1" s="1"/>
  <c r="L58" i="1"/>
  <c r="L59" i="1"/>
  <c r="O59" i="1" s="1"/>
  <c r="AM59" i="1"/>
  <c r="AM79" i="1" s="1"/>
  <c r="L60" i="1"/>
  <c r="N60" i="1" s="1"/>
  <c r="L61" i="1"/>
  <c r="N61" i="1" s="1"/>
  <c r="L62" i="1"/>
  <c r="L69" i="1"/>
  <c r="L70" i="1"/>
  <c r="N70" i="1" s="1"/>
  <c r="L71" i="1"/>
  <c r="L72" i="1"/>
  <c r="N72" i="1" s="1"/>
  <c r="L73" i="1"/>
  <c r="O73" i="1" s="1"/>
  <c r="L74" i="1"/>
  <c r="O74" i="1" s="1"/>
  <c r="L75" i="1"/>
  <c r="L76" i="1"/>
  <c r="O76" i="1" s="1"/>
  <c r="L77" i="1"/>
  <c r="L78" i="1"/>
  <c r="N78" i="1" s="1"/>
  <c r="L79" i="1"/>
  <c r="L86" i="1"/>
  <c r="O86" i="1" s="1"/>
  <c r="L87" i="1"/>
  <c r="N87" i="1" s="1"/>
  <c r="L88" i="1"/>
  <c r="O88" i="1" s="1"/>
  <c r="L89" i="1"/>
  <c r="N89" i="1" s="1"/>
  <c r="L90" i="1"/>
  <c r="O90" i="1" s="1"/>
  <c r="L91" i="1"/>
  <c r="N91" i="1" s="1"/>
  <c r="L92" i="1"/>
  <c r="O92" i="1" s="1"/>
  <c r="L93" i="1"/>
  <c r="N93" i="1" s="1"/>
  <c r="L94" i="1"/>
  <c r="O94" i="1" s="1"/>
  <c r="L95" i="1"/>
  <c r="N95" i="1" s="1"/>
  <c r="L96" i="1"/>
  <c r="BZ5" i="1"/>
  <c r="BX15" i="1"/>
  <c r="BY15" i="1"/>
  <c r="B21" i="12"/>
  <c r="B27" i="12"/>
  <c r="B37" i="12"/>
  <c r="C38" i="12"/>
  <c r="D38" i="12"/>
  <c r="F38" i="12"/>
  <c r="G38" i="12"/>
  <c r="I38" i="12"/>
  <c r="J38" i="12"/>
  <c r="L38" i="12"/>
  <c r="M38" i="12"/>
  <c r="C39" i="12"/>
  <c r="D39" i="12"/>
  <c r="F39" i="12"/>
  <c r="G39" i="12"/>
  <c r="I39" i="12"/>
  <c r="J39" i="12"/>
  <c r="L39" i="12"/>
  <c r="M39" i="12"/>
  <c r="B40" i="12"/>
  <c r="O41" i="12"/>
  <c r="O49" i="12"/>
  <c r="AK5" i="1"/>
  <c r="E13" i="1"/>
  <c r="E14" i="1" s="1"/>
  <c r="F30" i="1" s="1"/>
  <c r="F29" i="1" s="1"/>
  <c r="F31" i="1" s="1"/>
  <c r="F16" i="1" s="1"/>
  <c r="F20" i="1" s="1"/>
  <c r="G13" i="1"/>
  <c r="G14" i="1" s="1"/>
  <c r="H34" i="1" s="1"/>
  <c r="H35" i="1" s="1"/>
  <c r="P109" i="1"/>
  <c r="P112" i="1"/>
  <c r="AK36" i="1"/>
  <c r="AK48" i="1" s="1"/>
  <c r="AY26" i="1"/>
  <c r="AW26" i="1"/>
  <c r="AU26" i="1"/>
  <c r="AS26" i="1"/>
  <c r="AQ26" i="1"/>
  <c r="AO26" i="1"/>
  <c r="AX26" i="1"/>
  <c r="AV26" i="1"/>
  <c r="AT26" i="1"/>
  <c r="AR26" i="1"/>
  <c r="AP26" i="1"/>
  <c r="AN26" i="1"/>
  <c r="AK67" i="1"/>
  <c r="AK79" i="1" s="1"/>
  <c r="G30" i="1"/>
  <c r="G29" i="1" s="1"/>
  <c r="Q4" i="1"/>
  <c r="N73" i="1" l="1"/>
  <c r="E67" i="1"/>
  <c r="H30" i="1"/>
  <c r="H29" i="1" s="1"/>
  <c r="H31" i="1" s="1"/>
  <c r="H16" i="1" s="1"/>
  <c r="H20" i="1" s="1"/>
  <c r="F32" i="1"/>
  <c r="F33" i="1" s="1"/>
  <c r="E32" i="1"/>
  <c r="AY66" i="1"/>
  <c r="AZ82" i="1" s="1"/>
  <c r="E62" i="1"/>
  <c r="P111" i="1"/>
  <c r="P70" i="1"/>
  <c r="I62" i="1"/>
  <c r="P92" i="1"/>
  <c r="AX77" i="1"/>
  <c r="P95" i="1"/>
  <c r="P103" i="1"/>
  <c r="M103" i="1" s="1"/>
  <c r="F34" i="1"/>
  <c r="F35" i="1" s="1"/>
  <c r="G27" i="1"/>
  <c r="G26" i="1" s="1"/>
  <c r="E34" i="1"/>
  <c r="AW77" i="1"/>
  <c r="P107" i="1"/>
  <c r="N111" i="1"/>
  <c r="M111" i="1" s="1"/>
  <c r="AR32" i="1"/>
  <c r="AW39" i="1"/>
  <c r="AP70" i="1"/>
  <c r="AV36" i="1"/>
  <c r="AZ40" i="1"/>
  <c r="AN48" i="1" s="1"/>
  <c r="AR73" i="1"/>
  <c r="AS35" i="1"/>
  <c r="AO31" i="1"/>
  <c r="AX81" i="1"/>
  <c r="W112" i="1"/>
  <c r="B39" i="12"/>
  <c r="B42" i="12"/>
  <c r="BZ15" i="1"/>
  <c r="O72" i="1"/>
  <c r="N76" i="1"/>
  <c r="P59" i="1"/>
  <c r="P55" i="1"/>
  <c r="P56" i="1"/>
  <c r="N59" i="1"/>
  <c r="H27" i="1"/>
  <c r="H26" i="1" s="1"/>
  <c r="H28" i="1" s="1"/>
  <c r="H32" i="1"/>
  <c r="H33" i="1" s="1"/>
  <c r="P52" i="1"/>
  <c r="O52" i="1"/>
  <c r="P110" i="1"/>
  <c r="M110" i="1" s="1"/>
  <c r="P106" i="1"/>
  <c r="CB11" i="1"/>
  <c r="BZ11" i="1"/>
  <c r="CB6" i="1"/>
  <c r="BZ6" i="1"/>
  <c r="AT66" i="1"/>
  <c r="AV76" i="1" s="1"/>
  <c r="CB10" i="1"/>
  <c r="BZ10" i="1"/>
  <c r="CB13" i="1"/>
  <c r="CC18" i="1" s="1"/>
  <c r="BZ13" i="1"/>
  <c r="CB9" i="1"/>
  <c r="CF9" i="1" s="1"/>
  <c r="CF17" i="1" s="1"/>
  <c r="BZ9" i="1"/>
  <c r="CB12" i="1"/>
  <c r="BZ12" i="1"/>
  <c r="CB7" i="1"/>
  <c r="BZ7" i="1"/>
  <c r="CB4" i="1"/>
  <c r="BZ4" i="1"/>
  <c r="CB8" i="1"/>
  <c r="BZ8" i="1"/>
  <c r="F27" i="1"/>
  <c r="F26" i="1" s="1"/>
  <c r="F28" i="1" s="1"/>
  <c r="E30" i="1"/>
  <c r="E29" i="1" s="1"/>
  <c r="E16" i="1" s="1"/>
  <c r="E20" i="1" s="1"/>
  <c r="E27" i="1"/>
  <c r="E26" i="1" s="1"/>
  <c r="P91" i="1"/>
  <c r="P89" i="1"/>
  <c r="O93" i="1"/>
  <c r="AQ72" i="1"/>
  <c r="AW78" i="1"/>
  <c r="AQ73" i="1"/>
  <c r="AS72" i="1"/>
  <c r="AZ81" i="1"/>
  <c r="AT75" i="1"/>
  <c r="AM24" i="1"/>
  <c r="E57" i="1"/>
  <c r="G34" i="1"/>
  <c r="G32" i="1"/>
  <c r="G16" i="1" s="1"/>
  <c r="G20" i="1" s="1"/>
  <c r="P78" i="1"/>
  <c r="N86" i="1"/>
  <c r="N94" i="1"/>
  <c r="P72" i="1"/>
  <c r="O78" i="1"/>
  <c r="M78" i="1" s="1"/>
  <c r="AY46" i="1"/>
  <c r="AY61" i="1" s="1"/>
  <c r="AW46" i="1"/>
  <c r="AW59" i="1" s="1"/>
  <c r="AU46" i="1"/>
  <c r="AV57" i="1" s="1"/>
  <c r="AS46" i="1"/>
  <c r="AT55" i="1" s="1"/>
  <c r="AQ46" i="1"/>
  <c r="AQ53" i="1" s="1"/>
  <c r="AO46" i="1"/>
  <c r="AP51" i="1" s="1"/>
  <c r="AX46" i="1"/>
  <c r="AY60" i="1" s="1"/>
  <c r="AV46" i="1"/>
  <c r="AW58" i="1" s="1"/>
  <c r="AT46" i="1"/>
  <c r="AT56" i="1" s="1"/>
  <c r="AR46" i="1"/>
  <c r="AR54" i="1" s="1"/>
  <c r="AP46" i="1"/>
  <c r="AP52" i="1" s="1"/>
  <c r="AN46" i="1"/>
  <c r="AO50" i="1" s="1"/>
  <c r="I34" i="1"/>
  <c r="I27" i="1"/>
  <c r="I26" i="1" s="1"/>
  <c r="I32" i="1"/>
  <c r="I14" i="1"/>
  <c r="J32" i="1" s="1"/>
  <c r="J33" i="1" s="1"/>
  <c r="I30" i="1"/>
  <c r="I29" i="1" s="1"/>
  <c r="BU1" i="1"/>
  <c r="BS1" i="1"/>
  <c r="BQ1" i="1"/>
  <c r="BO1" i="1"/>
  <c r="BM1" i="1"/>
  <c r="BK1" i="1"/>
  <c r="BT1" i="1"/>
  <c r="BR1" i="1"/>
  <c r="BP1" i="1"/>
  <c r="BN1" i="1"/>
  <c r="BL1" i="1"/>
  <c r="BJ1" i="1"/>
  <c r="G38" i="1"/>
  <c r="AN89" i="1"/>
  <c r="AO112" i="1"/>
  <c r="AP105" i="1"/>
  <c r="B38" i="12"/>
  <c r="C13" i="1"/>
  <c r="C30" i="1" s="1"/>
  <c r="N104" i="1"/>
  <c r="O108" i="1"/>
  <c r="Q2" i="1"/>
  <c r="L65" i="1"/>
  <c r="E38" i="1"/>
  <c r="E24" i="1"/>
  <c r="W33" i="1"/>
  <c r="AR33" i="1"/>
  <c r="AU37" i="1"/>
  <c r="AZ41" i="1"/>
  <c r="AN49" i="1" s="1"/>
  <c r="AQ30" i="1"/>
  <c r="AU34" i="1"/>
  <c r="AX38" i="1"/>
  <c r="N53" i="1"/>
  <c r="P53" i="1"/>
  <c r="N74" i="1"/>
  <c r="P87" i="1"/>
  <c r="N56" i="1"/>
  <c r="P60" i="1"/>
  <c r="P74" i="1"/>
  <c r="O91" i="1"/>
  <c r="P93" i="1"/>
  <c r="O55" i="1"/>
  <c r="O60" i="1"/>
  <c r="O70" i="1"/>
  <c r="P76" i="1"/>
  <c r="O87" i="1"/>
  <c r="O89" i="1"/>
  <c r="O95" i="1"/>
  <c r="G62" i="1"/>
  <c r="AN70" i="1"/>
  <c r="AP72" i="1"/>
  <c r="AY81" i="1"/>
  <c r="AS73" i="1"/>
  <c r="AU75" i="1"/>
  <c r="AU77" i="1"/>
  <c r="AR72" i="1"/>
  <c r="AX78" i="1"/>
  <c r="BA81" i="1"/>
  <c r="AT73" i="1"/>
  <c r="AV77" i="1"/>
  <c r="P108" i="1"/>
  <c r="P104" i="1"/>
  <c r="N112" i="1"/>
  <c r="M112" i="1" s="1"/>
  <c r="N106" i="1"/>
  <c r="AQ32" i="1"/>
  <c r="AP32" i="1"/>
  <c r="AU36" i="1"/>
  <c r="AT36" i="1"/>
  <c r="AW38" i="1"/>
  <c r="AV38" i="1"/>
  <c r="AQ31" i="1"/>
  <c r="AR31" i="1"/>
  <c r="AU35" i="1"/>
  <c r="AV35" i="1"/>
  <c r="BB41" i="1"/>
  <c r="BA41" i="1"/>
  <c r="AO49" i="1" s="1"/>
  <c r="O71" i="1"/>
  <c r="P71" i="1"/>
  <c r="O69" i="1"/>
  <c r="P69" i="1"/>
  <c r="N69" i="1"/>
  <c r="N62" i="1"/>
  <c r="O62" i="1"/>
  <c r="P62" i="1"/>
  <c r="N58" i="1"/>
  <c r="O58" i="1"/>
  <c r="P58" i="1"/>
  <c r="O54" i="1"/>
  <c r="N54" i="1"/>
  <c r="AQ70" i="1"/>
  <c r="AO70" i="1"/>
  <c r="AZ79" i="1"/>
  <c r="AW79" i="1"/>
  <c r="AV75" i="1"/>
  <c r="AS75" i="1"/>
  <c r="AR71" i="1"/>
  <c r="AO71" i="1"/>
  <c r="AY78" i="1"/>
  <c r="AV78" i="1"/>
  <c r="AU74" i="1"/>
  <c r="AR74" i="1"/>
  <c r="O113" i="1"/>
  <c r="P113" i="1"/>
  <c r="O105" i="1"/>
  <c r="P105" i="1"/>
  <c r="AN30" i="1"/>
  <c r="AO30" i="1"/>
  <c r="AR34" i="1"/>
  <c r="AS34" i="1"/>
  <c r="AY40" i="1"/>
  <c r="AX40" i="1"/>
  <c r="AT33" i="1"/>
  <c r="AS33" i="1"/>
  <c r="AW37" i="1"/>
  <c r="AX37" i="1"/>
  <c r="AY39" i="1"/>
  <c r="AZ39" i="1"/>
  <c r="AN47" i="1" s="1"/>
  <c r="O96" i="1"/>
  <c r="N96" i="1"/>
  <c r="O79" i="1"/>
  <c r="P79" i="1"/>
  <c r="N77" i="1"/>
  <c r="O77" i="1"/>
  <c r="N75" i="1"/>
  <c r="O75" i="1"/>
  <c r="P75" i="1"/>
  <c r="N57" i="1"/>
  <c r="O57" i="1"/>
  <c r="C57" i="1"/>
  <c r="G57" i="1"/>
  <c r="G24" i="1"/>
  <c r="W1" i="1"/>
  <c r="AP31" i="1"/>
  <c r="AQ33" i="1"/>
  <c r="AT35" i="1"/>
  <c r="AV37" i="1"/>
  <c r="AX39" i="1"/>
  <c r="AY41" i="1"/>
  <c r="AU57" i="1"/>
  <c r="AP30" i="1"/>
  <c r="AS32" i="1"/>
  <c r="AT34" i="1"/>
  <c r="AW36" i="1"/>
  <c r="AY38" i="1"/>
  <c r="BA40" i="1"/>
  <c r="AO48" i="1" s="1"/>
  <c r="P61" i="1"/>
  <c r="N71" i="1"/>
  <c r="P77" i="1"/>
  <c r="N79" i="1"/>
  <c r="N88" i="1"/>
  <c r="N92" i="1"/>
  <c r="M92" i="1" s="1"/>
  <c r="P57" i="1"/>
  <c r="P86" i="1"/>
  <c r="P88" i="1"/>
  <c r="N90" i="1"/>
  <c r="O61" i="1"/>
  <c r="P73" i="1"/>
  <c r="M73" i="1" s="1"/>
  <c r="P90" i="1"/>
  <c r="P94" i="1"/>
  <c r="P96" i="1"/>
  <c r="C24" i="1"/>
  <c r="AS74" i="1"/>
  <c r="AQ71" i="1"/>
  <c r="AY79" i="1"/>
  <c r="AT74" i="1"/>
  <c r="AP71" i="1"/>
  <c r="AX79" i="1"/>
  <c r="F17" i="1"/>
  <c r="F18" i="1" s="1"/>
  <c r="AK17" i="1"/>
  <c r="Q24" i="8" s="1"/>
  <c r="H17" i="1"/>
  <c r="H18" i="1" s="1"/>
  <c r="U2" i="1"/>
  <c r="N107" i="1"/>
  <c r="M107" i="1" s="1"/>
  <c r="N113" i="1"/>
  <c r="N109" i="1"/>
  <c r="M109" i="1" s="1"/>
  <c r="N105" i="1"/>
  <c r="C49" i="1"/>
  <c r="E49" i="1"/>
  <c r="G49" i="1"/>
  <c r="C38" i="1"/>
  <c r="O2" i="1"/>
  <c r="C67" i="1"/>
  <c r="AM6" i="1"/>
  <c r="N48" i="1"/>
  <c r="W64" i="1"/>
  <c r="S2" i="1"/>
  <c r="G67" i="1"/>
  <c r="AM44" i="1"/>
  <c r="L82" i="1"/>
  <c r="I67" i="1"/>
  <c r="I24" i="1"/>
  <c r="L99" i="1"/>
  <c r="W96" i="1"/>
  <c r="AN99" i="1"/>
  <c r="AN92" i="1"/>
  <c r="AP101" i="1"/>
  <c r="C32" i="12"/>
  <c r="BA61" i="1" l="1"/>
  <c r="AO69" i="1" s="1"/>
  <c r="AZ61" i="1"/>
  <c r="AN69" i="1" s="1"/>
  <c r="AU56" i="1"/>
  <c r="AR52" i="1"/>
  <c r="AQ52" i="1"/>
  <c r="AW57" i="1"/>
  <c r="BA82" i="1"/>
  <c r="BB82" i="1"/>
  <c r="BB83" i="1" s="1"/>
  <c r="M93" i="1"/>
  <c r="M108" i="1"/>
  <c r="AU55" i="1"/>
  <c r="AT76" i="1"/>
  <c r="AT83" i="1" s="1"/>
  <c r="M95" i="1"/>
  <c r="M70" i="1"/>
  <c r="Q6" i="1" s="1"/>
  <c r="AN50" i="1"/>
  <c r="AN62" i="1" s="1"/>
  <c r="AR51" i="1"/>
  <c r="AY59" i="1"/>
  <c r="AY58" i="1"/>
  <c r="AV58" i="1"/>
  <c r="AS55" i="1"/>
  <c r="AP50" i="1"/>
  <c r="AV55" i="1"/>
  <c r="AU54" i="1"/>
  <c r="AU62" i="1" s="1"/>
  <c r="M106" i="1"/>
  <c r="AO51" i="1"/>
  <c r="AO62" i="1" s="1"/>
  <c r="AQ50" i="1"/>
  <c r="AT54" i="1"/>
  <c r="M94" i="1"/>
  <c r="S13" i="1" s="1"/>
  <c r="AS54" i="1"/>
  <c r="AX59" i="1"/>
  <c r="AZ59" i="1"/>
  <c r="AN67" i="1" s="1"/>
  <c r="AQ51" i="1"/>
  <c r="AX58" i="1"/>
  <c r="BA83" i="1"/>
  <c r="AY82" i="1"/>
  <c r="AY83" i="1" s="1"/>
  <c r="M91" i="1"/>
  <c r="AQ42" i="1"/>
  <c r="M87" i="1"/>
  <c r="S6" i="1" s="1"/>
  <c r="BA42" i="1"/>
  <c r="AS83" i="1"/>
  <c r="AX42" i="1"/>
  <c r="AS52" i="1"/>
  <c r="AX57" i="1"/>
  <c r="BB61" i="1"/>
  <c r="AT53" i="1"/>
  <c r="AW56" i="1"/>
  <c r="AW62" i="1" s="1"/>
  <c r="AZ60" i="1"/>
  <c r="AN68" i="1" s="1"/>
  <c r="AX60" i="1"/>
  <c r="AR53" i="1"/>
  <c r="AS53" i="1"/>
  <c r="AV56" i="1"/>
  <c r="BA60" i="1"/>
  <c r="AO68" i="1" s="1"/>
  <c r="AO83" i="1" s="1"/>
  <c r="AZ83" i="1"/>
  <c r="M89" i="1"/>
  <c r="S8" i="1" s="1"/>
  <c r="M60" i="1"/>
  <c r="O13" i="1" s="1"/>
  <c r="M55" i="1"/>
  <c r="M74" i="1"/>
  <c r="Q10" i="1" s="1"/>
  <c r="M56" i="1"/>
  <c r="M53" i="1"/>
  <c r="M59" i="1"/>
  <c r="O12" i="1" s="1"/>
  <c r="M104" i="1"/>
  <c r="AN131" i="1"/>
  <c r="AN128" i="1"/>
  <c r="AN111" i="1"/>
  <c r="X3" i="1"/>
  <c r="X12" i="1" s="1"/>
  <c r="AN134" i="1"/>
  <c r="AN91" i="1"/>
  <c r="AN104" i="1"/>
  <c r="AN107" i="1"/>
  <c r="AN125" i="1"/>
  <c r="AN100" i="1"/>
  <c r="AN97" i="1"/>
  <c r="AU42" i="1"/>
  <c r="AO132" i="1"/>
  <c r="AO128" i="1"/>
  <c r="AO101" i="1"/>
  <c r="AO85" i="1"/>
  <c r="AO111" i="1"/>
  <c r="AO97" i="1"/>
  <c r="AO95" i="1"/>
  <c r="AO120" i="1"/>
  <c r="AO121" i="1"/>
  <c r="D42" i="12"/>
  <c r="AO94" i="1"/>
  <c r="AO103" i="1"/>
  <c r="AO129" i="1"/>
  <c r="D31" i="12"/>
  <c r="AO110" i="1"/>
  <c r="AO104" i="1"/>
  <c r="AO88" i="1"/>
  <c r="AO127" i="1"/>
  <c r="AO117" i="1"/>
  <c r="D33" i="12"/>
  <c r="AO93" i="1"/>
  <c r="AO119" i="1"/>
  <c r="AO102" i="1"/>
  <c r="AO118" i="1"/>
  <c r="AO100" i="1"/>
  <c r="AO114" i="1"/>
  <c r="AP96" i="1"/>
  <c r="M54" i="1"/>
  <c r="E17" i="1"/>
  <c r="E18" i="1" s="1"/>
  <c r="E19" i="1" s="1"/>
  <c r="M71" i="1"/>
  <c r="Q7" i="1" s="1"/>
  <c r="M76" i="1"/>
  <c r="Q12" i="1" s="1"/>
  <c r="M72" i="1"/>
  <c r="Q8" i="1" s="1"/>
  <c r="M52" i="1"/>
  <c r="AN132" i="1"/>
  <c r="C33" i="12"/>
  <c r="AN94" i="1"/>
  <c r="AN110" i="1"/>
  <c r="AN124" i="1"/>
  <c r="AN93" i="1"/>
  <c r="AN115" i="1"/>
  <c r="AN121" i="1"/>
  <c r="AN103" i="1"/>
  <c r="AN126" i="1"/>
  <c r="AN96" i="1"/>
  <c r="AN130" i="1"/>
  <c r="AN106" i="1"/>
  <c r="AN84" i="1"/>
  <c r="AN133" i="1"/>
  <c r="C30" i="12"/>
  <c r="C34" i="12"/>
  <c r="AN8" i="1"/>
  <c r="AN98" i="1"/>
  <c r="AN114" i="1"/>
  <c r="AN120" i="1"/>
  <c r="AN101" i="1"/>
  <c r="AN118" i="1"/>
  <c r="AN123" i="1"/>
  <c r="AN95" i="1"/>
  <c r="AN116" i="1"/>
  <c r="AN87" i="1"/>
  <c r="AN109" i="1"/>
  <c r="AN112" i="1"/>
  <c r="AN122" i="1"/>
  <c r="AN127" i="1"/>
  <c r="C31" i="12"/>
  <c r="AN88" i="1"/>
  <c r="AN102" i="1"/>
  <c r="AN117" i="1"/>
  <c r="AN86" i="1"/>
  <c r="AN108" i="1"/>
  <c r="AN129" i="1"/>
  <c r="AN119" i="1"/>
  <c r="AN85" i="1"/>
  <c r="AN105" i="1"/>
  <c r="AN113" i="1"/>
  <c r="AN90" i="1"/>
  <c r="CD7" i="1"/>
  <c r="CF7" i="1"/>
  <c r="CE7" i="1"/>
  <c r="CC7" i="1"/>
  <c r="AO131" i="1"/>
  <c r="D30" i="12"/>
  <c r="AO133" i="1"/>
  <c r="AP117" i="1"/>
  <c r="AO89" i="1"/>
  <c r="AO92" i="1"/>
  <c r="AO124" i="1"/>
  <c r="AO123" i="1"/>
  <c r="AO107" i="1"/>
  <c r="AO106" i="1"/>
  <c r="AO108" i="1"/>
  <c r="AO125" i="1"/>
  <c r="AO91" i="1"/>
  <c r="AO122" i="1"/>
  <c r="AO90" i="1"/>
  <c r="AO113" i="1"/>
  <c r="E33" i="12"/>
  <c r="AP116" i="1"/>
  <c r="D34" i="12"/>
  <c r="D32" i="12"/>
  <c r="AP100" i="1"/>
  <c r="AO87" i="1"/>
  <c r="AO134" i="1"/>
  <c r="AO116" i="1"/>
  <c r="AO115" i="1"/>
  <c r="AO99" i="1"/>
  <c r="AO98" i="1"/>
  <c r="AO109" i="1"/>
  <c r="AO126" i="1"/>
  <c r="AO86" i="1"/>
  <c r="AO105" i="1"/>
  <c r="AO96" i="1"/>
  <c r="AP133" i="1"/>
  <c r="E30" i="12"/>
  <c r="E34" i="12"/>
  <c r="AP129" i="1"/>
  <c r="AP128" i="1"/>
  <c r="AP112" i="1"/>
  <c r="AP113" i="1"/>
  <c r="E31" i="12"/>
  <c r="AP134" i="1"/>
  <c r="AP125" i="1"/>
  <c r="AP124" i="1"/>
  <c r="AP108" i="1"/>
  <c r="AP109" i="1"/>
  <c r="AP132" i="1"/>
  <c r="E32" i="12"/>
  <c r="AP131" i="1"/>
  <c r="AP86" i="1"/>
  <c r="AP121" i="1"/>
  <c r="AP120" i="1"/>
  <c r="AP104" i="1"/>
  <c r="CB15" i="1"/>
  <c r="G98" i="8"/>
  <c r="M86" i="1"/>
  <c r="S5" i="1" s="1"/>
  <c r="CD4" i="1"/>
  <c r="CC4" i="1"/>
  <c r="BP8" i="1"/>
  <c r="BP4" i="1"/>
  <c r="BP9" i="1"/>
  <c r="BP5" i="1"/>
  <c r="BP6" i="1"/>
  <c r="BP7" i="1"/>
  <c r="BM4" i="1"/>
  <c r="BM9" i="1"/>
  <c r="BM5" i="1"/>
  <c r="BM6" i="1"/>
  <c r="BM7" i="1"/>
  <c r="BM8" i="1"/>
  <c r="BU4" i="1"/>
  <c r="BU9" i="1"/>
  <c r="BU5" i="1"/>
  <c r="BU6" i="1"/>
  <c r="BU7" i="1"/>
  <c r="BU8" i="1"/>
  <c r="CE6" i="1"/>
  <c r="CC6" i="1"/>
  <c r="CF6" i="1"/>
  <c r="CD6" i="1"/>
  <c r="BR6" i="1"/>
  <c r="BR7" i="1"/>
  <c r="BR8" i="1"/>
  <c r="BR4" i="1"/>
  <c r="BR9" i="1"/>
  <c r="BR5" i="1"/>
  <c r="BO8" i="1"/>
  <c r="BO4" i="1"/>
  <c r="BO9" i="1"/>
  <c r="BO5" i="1"/>
  <c r="BO6" i="1"/>
  <c r="BO7" i="1"/>
  <c r="CE9" i="1"/>
  <c r="CE17" i="1" s="1"/>
  <c r="CC9" i="1"/>
  <c r="CC17" i="1" s="1"/>
  <c r="CD9" i="1"/>
  <c r="CD17" i="1" s="1"/>
  <c r="M61" i="1"/>
  <c r="O14" i="1" s="1"/>
  <c r="M58" i="1"/>
  <c r="BL5" i="1"/>
  <c r="BL6" i="1"/>
  <c r="BL7" i="1"/>
  <c r="BL8" i="1"/>
  <c r="BL4" i="1"/>
  <c r="BL9" i="1"/>
  <c r="BT5" i="1"/>
  <c r="BT6" i="1"/>
  <c r="BT7" i="1"/>
  <c r="BT8" i="1"/>
  <c r="BT4" i="1"/>
  <c r="BT9" i="1"/>
  <c r="BQ6" i="1"/>
  <c r="BQ7" i="1"/>
  <c r="BQ8" i="1"/>
  <c r="BQ4" i="1"/>
  <c r="BQ9" i="1"/>
  <c r="BQ5" i="1"/>
  <c r="AW76" i="1"/>
  <c r="AW83" i="1" s="1"/>
  <c r="AU76" i="1"/>
  <c r="AU83" i="1" s="1"/>
  <c r="BN4" i="1"/>
  <c r="BN9" i="1"/>
  <c r="BN5" i="1"/>
  <c r="BN6" i="1"/>
  <c r="BN7" i="1"/>
  <c r="BN8" i="1"/>
  <c r="BK6" i="1"/>
  <c r="BK5" i="1"/>
  <c r="BK8" i="1"/>
  <c r="BK4" i="1"/>
  <c r="BK9" i="1"/>
  <c r="BK7" i="1"/>
  <c r="BS5" i="1"/>
  <c r="BS6" i="1"/>
  <c r="BS7" i="1"/>
  <c r="BS8" i="1"/>
  <c r="BS4" i="1"/>
  <c r="BS9" i="1"/>
  <c r="AD19" i="1"/>
  <c r="AH19" i="1"/>
  <c r="AE19" i="1"/>
  <c r="AI19" i="1"/>
  <c r="AA19" i="1"/>
  <c r="AB19" i="1"/>
  <c r="AF19" i="1"/>
  <c r="AC19" i="1"/>
  <c r="AG19" i="1"/>
  <c r="Z19" i="1"/>
  <c r="AT42" i="1"/>
  <c r="BJ8" i="1"/>
  <c r="BJ4" i="1"/>
  <c r="BJ7" i="1"/>
  <c r="BJ6" i="1"/>
  <c r="BJ9" i="1"/>
  <c r="BJ5" i="1"/>
  <c r="BJ2" i="1"/>
  <c r="BN12" i="1"/>
  <c r="BN2" i="1"/>
  <c r="BR12" i="1"/>
  <c r="BR2" i="1"/>
  <c r="BK12" i="1"/>
  <c r="BK2" i="1"/>
  <c r="BO12" i="1"/>
  <c r="BO2" i="1"/>
  <c r="BS12" i="1"/>
  <c r="BS2" i="1"/>
  <c r="BL12" i="1"/>
  <c r="BL2" i="1"/>
  <c r="BP12" i="1"/>
  <c r="BP2" i="1"/>
  <c r="BT12" i="1"/>
  <c r="BT2" i="1"/>
  <c r="BM12" i="1"/>
  <c r="BM2" i="1"/>
  <c r="BQ12" i="1"/>
  <c r="BQ2" i="1"/>
  <c r="BU12" i="1"/>
  <c r="BU2" i="1"/>
  <c r="BJ12" i="1"/>
  <c r="S12" i="1"/>
  <c r="S14" i="1"/>
  <c r="S10" i="1"/>
  <c r="S11" i="1"/>
  <c r="Q9" i="1"/>
  <c r="Q14" i="1"/>
  <c r="M75" i="1"/>
  <c r="M90" i="1"/>
  <c r="M69" i="1"/>
  <c r="Y19" i="1"/>
  <c r="AO130" i="1"/>
  <c r="Y3" i="1"/>
  <c r="AO84" i="1"/>
  <c r="X19" i="1"/>
  <c r="E98" i="8"/>
  <c r="I16" i="1"/>
  <c r="I20" i="1" s="1"/>
  <c r="C14" i="1"/>
  <c r="C27" i="1"/>
  <c r="C26" i="1" s="1"/>
  <c r="C29" i="1"/>
  <c r="C32" i="1"/>
  <c r="C34" i="1"/>
  <c r="M77" i="1"/>
  <c r="M57" i="1"/>
  <c r="O10" i="1" s="1"/>
  <c r="M79" i="1"/>
  <c r="M96" i="1"/>
  <c r="AQ83" i="1"/>
  <c r="M62" i="1"/>
  <c r="O15" i="1" s="1"/>
  <c r="AX83" i="1"/>
  <c r="M88" i="1"/>
  <c r="AY42" i="1"/>
  <c r="AZ42" i="1"/>
  <c r="M105" i="1"/>
  <c r="M113" i="1"/>
  <c r="AW42" i="1"/>
  <c r="AS42" i="1"/>
  <c r="AV42" i="1"/>
  <c r="AR42" i="1"/>
  <c r="AR83" i="1"/>
  <c r="AV83" i="1"/>
  <c r="AP49" i="1"/>
  <c r="BB42" i="1"/>
  <c r="H19" i="1"/>
  <c r="H21" i="1"/>
  <c r="E21" i="1"/>
  <c r="F19" i="1"/>
  <c r="F21" i="1"/>
  <c r="G17" i="1"/>
  <c r="G18" i="1" s="1"/>
  <c r="J30" i="1"/>
  <c r="J29" i="1" s="1"/>
  <c r="J31" i="1" s="1"/>
  <c r="J16" i="1" s="1"/>
  <c r="J20" i="1" s="1"/>
  <c r="J27" i="1"/>
  <c r="J26" i="1" s="1"/>
  <c r="J28" i="1" s="1"/>
  <c r="J34" i="1"/>
  <c r="J35" i="1" s="1"/>
  <c r="AP84" i="1"/>
  <c r="AP103" i="1"/>
  <c r="AP111" i="1"/>
  <c r="AP102" i="1"/>
  <c r="AP110" i="1"/>
  <c r="AP118" i="1"/>
  <c r="AP126" i="1"/>
  <c r="AP119" i="1"/>
  <c r="AP127" i="1"/>
  <c r="AP89" i="1"/>
  <c r="AP130" i="1"/>
  <c r="AP93" i="1"/>
  <c r="AP92" i="1"/>
  <c r="AP88" i="1"/>
  <c r="AP87" i="1"/>
  <c r="AP99" i="1"/>
  <c r="AP107" i="1"/>
  <c r="AP98" i="1"/>
  <c r="AP106" i="1"/>
  <c r="AP114" i="1"/>
  <c r="AP122" i="1"/>
  <c r="AP115" i="1"/>
  <c r="AP123" i="1"/>
  <c r="AP94" i="1"/>
  <c r="AP85" i="1"/>
  <c r="AP97" i="1"/>
  <c r="AP95" i="1"/>
  <c r="AP91" i="1"/>
  <c r="AP90" i="1"/>
  <c r="Z3" i="1"/>
  <c r="AP62" i="1" l="1"/>
  <c r="AY62" i="1"/>
  <c r="AT62" i="1"/>
  <c r="X22" i="1"/>
  <c r="AN83" i="1"/>
  <c r="X9" i="1"/>
  <c r="AQ62" i="1"/>
  <c r="AV62" i="1"/>
  <c r="AR62" i="1"/>
  <c r="X23" i="1"/>
  <c r="X15" i="1"/>
  <c r="BA62" i="1"/>
  <c r="O8" i="1"/>
  <c r="CF16" i="1"/>
  <c r="AX62" i="1"/>
  <c r="AS62" i="1"/>
  <c r="AZ62" i="1"/>
  <c r="X8" i="1"/>
  <c r="X11" i="1"/>
  <c r="X6" i="1"/>
  <c r="X14" i="1"/>
  <c r="O9" i="1"/>
  <c r="X29" i="1"/>
  <c r="X24" i="1"/>
  <c r="X10" i="1"/>
  <c r="X13" i="1"/>
  <c r="X7" i="1"/>
  <c r="X25" i="1"/>
  <c r="X28" i="1"/>
  <c r="X16" i="1"/>
  <c r="BB62" i="1"/>
  <c r="AP69" i="1"/>
  <c r="AP83" i="1" s="1"/>
  <c r="CE16" i="1"/>
  <c r="O6" i="1"/>
  <c r="O7" i="1"/>
  <c r="F18" i="8"/>
  <c r="F98" i="8"/>
  <c r="O5" i="1"/>
  <c r="X21" i="1"/>
  <c r="O40" i="12"/>
  <c r="E18" i="8"/>
  <c r="AO8" i="1"/>
  <c r="AP10" i="1" s="1"/>
  <c r="G18" i="8"/>
  <c r="AP8" i="1"/>
  <c r="AP11" i="1" s="1"/>
  <c r="E42" i="12"/>
  <c r="I17" i="1"/>
  <c r="I18" i="1" s="1"/>
  <c r="I19" i="1" s="1"/>
  <c r="X30" i="1"/>
  <c r="X27" i="1"/>
  <c r="X31" i="1"/>
  <c r="O11" i="1"/>
  <c r="X26" i="1"/>
  <c r="CC16" i="1"/>
  <c r="CD16" i="1"/>
  <c r="BV2" i="1"/>
  <c r="BV4" i="1"/>
  <c r="BV5" i="1"/>
  <c r="BV8" i="1"/>
  <c r="BV7" i="1"/>
  <c r="BV6" i="1"/>
  <c r="BV9" i="1"/>
  <c r="S7" i="1"/>
  <c r="S9" i="1"/>
  <c r="U11" i="1"/>
  <c r="U13" i="1"/>
  <c r="U6" i="1"/>
  <c r="U14" i="1"/>
  <c r="U5" i="1"/>
  <c r="U12" i="1"/>
  <c r="U8" i="1"/>
  <c r="S15" i="1"/>
  <c r="U10" i="1"/>
  <c r="S4" i="1"/>
  <c r="Q15" i="1"/>
  <c r="Q13" i="1"/>
  <c r="Q5" i="1"/>
  <c r="Q11" i="1"/>
  <c r="C16" i="1"/>
  <c r="C17" i="1" s="1"/>
  <c r="C18" i="1" s="1"/>
  <c r="C19" i="1" s="1"/>
  <c r="C42" i="12"/>
  <c r="Y15" i="1"/>
  <c r="Y12" i="1"/>
  <c r="Y21" i="1"/>
  <c r="Y24" i="1"/>
  <c r="Y8" i="1"/>
  <c r="Y30" i="1"/>
  <c r="Y22" i="1"/>
  <c r="Y6" i="1"/>
  <c r="Y31" i="1"/>
  <c r="Y27" i="1"/>
  <c r="Y23" i="1"/>
  <c r="Y9" i="1"/>
  <c r="Y14" i="1"/>
  <c r="Y16" i="1"/>
  <c r="Y13" i="1"/>
  <c r="Y28" i="1"/>
  <c r="Y26" i="1"/>
  <c r="Y10" i="1"/>
  <c r="Y29" i="1"/>
  <c r="Y25" i="1"/>
  <c r="Y11" i="1"/>
  <c r="Y7" i="1"/>
  <c r="E22" i="1"/>
  <c r="D30" i="1"/>
  <c r="D29" i="1" s="1"/>
  <c r="D31" i="1" s="1"/>
  <c r="D16" i="1" s="1"/>
  <c r="D27" i="1"/>
  <c r="D26" i="1" s="1"/>
  <c r="D28" i="1" s="1"/>
  <c r="D34" i="1"/>
  <c r="D35" i="1" s="1"/>
  <c r="D32" i="1"/>
  <c r="D33" i="1" s="1"/>
  <c r="I21" i="1"/>
  <c r="G19" i="1"/>
  <c r="G22" i="1" s="1"/>
  <c r="G21" i="1"/>
  <c r="Z12" i="1"/>
  <c r="Z13" i="1"/>
  <c r="Z14" i="1"/>
  <c r="Z15" i="1"/>
  <c r="Z16" i="1"/>
  <c r="Z21" i="1"/>
  <c r="J17" i="1"/>
  <c r="J18" i="1" s="1"/>
  <c r="AQ132" i="1"/>
  <c r="AQ100" i="1"/>
  <c r="AQ104" i="1"/>
  <c r="AQ108" i="1"/>
  <c r="AQ112" i="1"/>
  <c r="AQ101" i="1"/>
  <c r="AQ105" i="1"/>
  <c r="AQ109" i="1"/>
  <c r="AQ113" i="1"/>
  <c r="AQ117" i="1"/>
  <c r="AQ121" i="1"/>
  <c r="AQ125" i="1"/>
  <c r="AQ114" i="1"/>
  <c r="AQ118" i="1"/>
  <c r="AQ122" i="1"/>
  <c r="AQ126" i="1"/>
  <c r="AQ130" i="1"/>
  <c r="AQ97" i="1"/>
  <c r="AQ95" i="1"/>
  <c r="AQ91" i="1"/>
  <c r="AQ90" i="1"/>
  <c r="AQ129" i="1"/>
  <c r="AQ96" i="1"/>
  <c r="AQ86" i="1"/>
  <c r="AQ84" i="1"/>
  <c r="AA3" i="1"/>
  <c r="AQ98" i="1"/>
  <c r="AQ102" i="1"/>
  <c r="AQ106" i="1"/>
  <c r="AQ110" i="1"/>
  <c r="AQ99" i="1"/>
  <c r="AQ103" i="1"/>
  <c r="AQ107" i="1"/>
  <c r="AQ111" i="1"/>
  <c r="AQ115" i="1"/>
  <c r="AQ119" i="1"/>
  <c r="AQ123" i="1"/>
  <c r="AQ127" i="1"/>
  <c r="AQ116" i="1"/>
  <c r="AQ120" i="1"/>
  <c r="AQ124" i="1"/>
  <c r="AQ128" i="1"/>
  <c r="AQ134" i="1"/>
  <c r="AQ93" i="1"/>
  <c r="AQ92" i="1"/>
  <c r="AQ88" i="1"/>
  <c r="AQ87" i="1"/>
  <c r="AQ94" i="1"/>
  <c r="AQ89" i="1"/>
  <c r="AQ85" i="1"/>
  <c r="AQ133" i="1"/>
  <c r="AQ131" i="1"/>
  <c r="Z22" i="1"/>
  <c r="Z26" i="1"/>
  <c r="Z24" i="1"/>
  <c r="Z29" i="1"/>
  <c r="Z25" i="1"/>
  <c r="Z10" i="1"/>
  <c r="Z11" i="1"/>
  <c r="Z7" i="1"/>
  <c r="Z30" i="1"/>
  <c r="Z28" i="1"/>
  <c r="Z31" i="1"/>
  <c r="Z27" i="1"/>
  <c r="Z23" i="1"/>
  <c r="Z8" i="1"/>
  <c r="Z6" i="1"/>
  <c r="Z9" i="1"/>
  <c r="AN9" i="1"/>
  <c r="AN22" i="1" s="1"/>
  <c r="C22" i="12" s="1"/>
  <c r="AQ9" i="1"/>
  <c r="AP9" i="1"/>
  <c r="AO9" i="1"/>
  <c r="X17" i="1" l="1"/>
  <c r="AO10" i="1"/>
  <c r="AO22" i="1" s="1"/>
  <c r="D22" i="12" s="1"/>
  <c r="AR10" i="1"/>
  <c r="AQ10" i="1"/>
  <c r="AQ11" i="1"/>
  <c r="AS11" i="1"/>
  <c r="AR11" i="1"/>
  <c r="S16" i="1"/>
  <c r="Q16" i="1"/>
  <c r="C20" i="1"/>
  <c r="C21" i="1" s="1"/>
  <c r="V5" i="1"/>
  <c r="V11" i="1"/>
  <c r="V10" i="1"/>
  <c r="V8" i="1"/>
  <c r="V6" i="1"/>
  <c r="Z17" i="1"/>
  <c r="Y17" i="1"/>
  <c r="U15" i="1"/>
  <c r="U9" i="1"/>
  <c r="V9" i="1"/>
  <c r="U7" i="1"/>
  <c r="V12" i="1"/>
  <c r="V14" i="1"/>
  <c r="V13" i="1"/>
  <c r="E37" i="12"/>
  <c r="C37" i="12"/>
  <c r="D37" i="12"/>
  <c r="D17" i="1"/>
  <c r="D18" i="1" s="1"/>
  <c r="D19" i="1" s="1"/>
  <c r="D20" i="1"/>
  <c r="D21" i="1" s="1"/>
  <c r="AA14" i="1"/>
  <c r="AA15" i="1"/>
  <c r="AA16" i="1"/>
  <c r="AA12" i="1"/>
  <c r="AA13" i="1"/>
  <c r="AA21" i="1"/>
  <c r="J19" i="1"/>
  <c r="I22" i="1" s="1"/>
  <c r="J21" i="1"/>
  <c r="F30" i="12"/>
  <c r="F42" i="12"/>
  <c r="H98" i="8"/>
  <c r="F33" i="12"/>
  <c r="AB3" i="1"/>
  <c r="AR101" i="1"/>
  <c r="AR105" i="1"/>
  <c r="AR109" i="1"/>
  <c r="AR98" i="1"/>
  <c r="AR102" i="1"/>
  <c r="AR106" i="1"/>
  <c r="AR110" i="1"/>
  <c r="AR113" i="1"/>
  <c r="AR116" i="1"/>
  <c r="AR120" i="1"/>
  <c r="AR124" i="1"/>
  <c r="AR128" i="1"/>
  <c r="AR117" i="1"/>
  <c r="AR121" i="1"/>
  <c r="AR125" i="1"/>
  <c r="AR129" i="1"/>
  <c r="AR96" i="1"/>
  <c r="AR86" i="1"/>
  <c r="AR84" i="1"/>
  <c r="AR134" i="1"/>
  <c r="AR93" i="1"/>
  <c r="AR92" i="1"/>
  <c r="AR88" i="1"/>
  <c r="AR87" i="1"/>
  <c r="AR103" i="1"/>
  <c r="AR111" i="1"/>
  <c r="AR104" i="1"/>
  <c r="AR112" i="1"/>
  <c r="AR118" i="1"/>
  <c r="AR126" i="1"/>
  <c r="AR119" i="1"/>
  <c r="AR127" i="1"/>
  <c r="AR89" i="1"/>
  <c r="AR130" i="1"/>
  <c r="AR95" i="1"/>
  <c r="AR90" i="1"/>
  <c r="AR99" i="1"/>
  <c r="AR107" i="1"/>
  <c r="AR100" i="1"/>
  <c r="AR108" i="1"/>
  <c r="AR114" i="1"/>
  <c r="AR122" i="1"/>
  <c r="AR115" i="1"/>
  <c r="AR123" i="1"/>
  <c r="AR94" i="1"/>
  <c r="AR85" i="1"/>
  <c r="AR97" i="1"/>
  <c r="AR91" i="1"/>
  <c r="G31" i="12"/>
  <c r="AR131" i="1"/>
  <c r="G34" i="12"/>
  <c r="G30" i="12"/>
  <c r="G33" i="12"/>
  <c r="G32" i="12"/>
  <c r="G37" i="12"/>
  <c r="AR133" i="1"/>
  <c r="AR132" i="1"/>
  <c r="F34" i="12"/>
  <c r="F37" i="12"/>
  <c r="F32" i="12"/>
  <c r="AQ8" i="1"/>
  <c r="H18" i="8"/>
  <c r="F31" i="12"/>
  <c r="AA6" i="1"/>
  <c r="AA8" i="1"/>
  <c r="AA10" i="1"/>
  <c r="AA23" i="1"/>
  <c r="AA27" i="1"/>
  <c r="AA31" i="1"/>
  <c r="AA22" i="1"/>
  <c r="AA26" i="1"/>
  <c r="AA30" i="1"/>
  <c r="AA7" i="1"/>
  <c r="AA9" i="1"/>
  <c r="AA11" i="1"/>
  <c r="AA25" i="1"/>
  <c r="AA29" i="1"/>
  <c r="AA24" i="1"/>
  <c r="AA28" i="1"/>
  <c r="AP22" i="1"/>
  <c r="E22" i="12" s="1"/>
  <c r="L102" i="1" l="1"/>
  <c r="AA17" i="1"/>
  <c r="V7" i="1"/>
  <c r="V15" i="1"/>
  <c r="R4" i="1"/>
  <c r="R16" i="1" s="1"/>
  <c r="L68" i="1"/>
  <c r="C22" i="1"/>
  <c r="AQ12" i="1"/>
  <c r="AQ22" i="1" s="1"/>
  <c r="F22" i="12" s="1"/>
  <c r="AR12" i="1"/>
  <c r="AS12" i="1"/>
  <c r="AT12" i="1"/>
  <c r="AB12" i="1"/>
  <c r="AB13" i="1"/>
  <c r="AB14" i="1"/>
  <c r="AB15" i="1"/>
  <c r="AB16" i="1"/>
  <c r="AB21" i="1"/>
  <c r="AR8" i="1"/>
  <c r="I18" i="8"/>
  <c r="AB5" i="1"/>
  <c r="AB7" i="1"/>
  <c r="AB9" i="1"/>
  <c r="AB11" i="1"/>
  <c r="AB8" i="1"/>
  <c r="AB22" i="1"/>
  <c r="AB26" i="1"/>
  <c r="AB30" i="1"/>
  <c r="AB23" i="1"/>
  <c r="AB27" i="1"/>
  <c r="AB31" i="1"/>
  <c r="AB6" i="1"/>
  <c r="AB10" i="1"/>
  <c r="AB24" i="1"/>
  <c r="AB28" i="1"/>
  <c r="AB25" i="1"/>
  <c r="AB29" i="1"/>
  <c r="G42" i="12"/>
  <c r="I98" i="8"/>
  <c r="AS132" i="1"/>
  <c r="AS100" i="1"/>
  <c r="AS104" i="1"/>
  <c r="AS108" i="1"/>
  <c r="AS112" i="1"/>
  <c r="AS101" i="1"/>
  <c r="AS105" i="1"/>
  <c r="AS109" i="1"/>
  <c r="AS98" i="1"/>
  <c r="AS102" i="1"/>
  <c r="AS106" i="1"/>
  <c r="AS110" i="1"/>
  <c r="AS99" i="1"/>
  <c r="AS103" i="1"/>
  <c r="AS107" i="1"/>
  <c r="AS111" i="1"/>
  <c r="AS115" i="1"/>
  <c r="AS119" i="1"/>
  <c r="AS123" i="1"/>
  <c r="AS127" i="1"/>
  <c r="AS116" i="1"/>
  <c r="AS120" i="1"/>
  <c r="AS124" i="1"/>
  <c r="AS128" i="1"/>
  <c r="AS134" i="1"/>
  <c r="AS93" i="1"/>
  <c r="AS92" i="1"/>
  <c r="AS88" i="1"/>
  <c r="AS87" i="1"/>
  <c r="AS94" i="1"/>
  <c r="AS89" i="1"/>
  <c r="AS85" i="1"/>
  <c r="AS113" i="1"/>
  <c r="AS121" i="1"/>
  <c r="AS114" i="1"/>
  <c r="AS122" i="1"/>
  <c r="AS130" i="1"/>
  <c r="AS95" i="1"/>
  <c r="AS90" i="1"/>
  <c r="AS96" i="1"/>
  <c r="AS84" i="1"/>
  <c r="AS117" i="1"/>
  <c r="AS125" i="1"/>
  <c r="AS118" i="1"/>
  <c r="AS126" i="1"/>
  <c r="AS97" i="1"/>
  <c r="AS91" i="1"/>
  <c r="AS129" i="1"/>
  <c r="AS86" i="1"/>
  <c r="AC3" i="1"/>
  <c r="H33" i="12"/>
  <c r="AS133" i="1"/>
  <c r="H30" i="12"/>
  <c r="AS131" i="1"/>
  <c r="O102" i="1" l="1"/>
  <c r="N102" i="1"/>
  <c r="P102" i="1"/>
  <c r="T4" i="1"/>
  <c r="T16" i="1" s="1"/>
  <c r="L85" i="1"/>
  <c r="AB17" i="1"/>
  <c r="N68" i="1"/>
  <c r="O68" i="1"/>
  <c r="P68" i="1"/>
  <c r="L51" i="1"/>
  <c r="P4" i="1"/>
  <c r="P16" i="1" s="1"/>
  <c r="X5" i="1"/>
  <c r="Y5" i="1"/>
  <c r="Z5" i="1"/>
  <c r="AA5" i="1"/>
  <c r="AR13" i="1"/>
  <c r="AR22" i="1" s="1"/>
  <c r="AS13" i="1"/>
  <c r="AT13" i="1"/>
  <c r="AU13" i="1"/>
  <c r="AC14" i="1"/>
  <c r="AC15" i="1"/>
  <c r="AC16" i="1"/>
  <c r="AC12" i="1"/>
  <c r="AC13" i="1"/>
  <c r="AC21" i="1"/>
  <c r="J98" i="8"/>
  <c r="H42" i="12"/>
  <c r="H37" i="12"/>
  <c r="AS8" i="1"/>
  <c r="J18" i="8"/>
  <c r="H34" i="12"/>
  <c r="H31" i="12"/>
  <c r="H32" i="12"/>
  <c r="AC5" i="1"/>
  <c r="AC7" i="1"/>
  <c r="AC9" i="1"/>
  <c r="AC11" i="1"/>
  <c r="AC8" i="1"/>
  <c r="AC25" i="1"/>
  <c r="AC29" i="1"/>
  <c r="AC24" i="1"/>
  <c r="AC28" i="1"/>
  <c r="AC6" i="1"/>
  <c r="AC10" i="1"/>
  <c r="AC23" i="1"/>
  <c r="AC27" i="1"/>
  <c r="AC31" i="1"/>
  <c r="AC22" i="1"/>
  <c r="AC26" i="1"/>
  <c r="AC30" i="1"/>
  <c r="AT101" i="1"/>
  <c r="AT105" i="1"/>
  <c r="AT109" i="1"/>
  <c r="AT98" i="1"/>
  <c r="AT102" i="1"/>
  <c r="AT106" i="1"/>
  <c r="AT110" i="1"/>
  <c r="AT114" i="1"/>
  <c r="AT118" i="1"/>
  <c r="AT122" i="1"/>
  <c r="AT126" i="1"/>
  <c r="AT113" i="1"/>
  <c r="AT117" i="1"/>
  <c r="AT121" i="1"/>
  <c r="AT125" i="1"/>
  <c r="AT129" i="1"/>
  <c r="AT96" i="1"/>
  <c r="AT86" i="1"/>
  <c r="AT84" i="1"/>
  <c r="AT134" i="1"/>
  <c r="AT93" i="1"/>
  <c r="AT92" i="1"/>
  <c r="AT88" i="1"/>
  <c r="AT87" i="1"/>
  <c r="AT99" i="1"/>
  <c r="AT103" i="1"/>
  <c r="AT107" i="1"/>
  <c r="AT111" i="1"/>
  <c r="AT100" i="1"/>
  <c r="AT104" i="1"/>
  <c r="AT108" i="1"/>
  <c r="AT112" i="1"/>
  <c r="AT116" i="1"/>
  <c r="AT120" i="1"/>
  <c r="AT124" i="1"/>
  <c r="AT128" i="1"/>
  <c r="AT115" i="1"/>
  <c r="AT119" i="1"/>
  <c r="AT123" i="1"/>
  <c r="AT127" i="1"/>
  <c r="AT94" i="1"/>
  <c r="AT89" i="1"/>
  <c r="AT85" i="1"/>
  <c r="AT130" i="1"/>
  <c r="AT97" i="1"/>
  <c r="AT95" i="1"/>
  <c r="AT91" i="1"/>
  <c r="AT90" i="1"/>
  <c r="AD3" i="1"/>
  <c r="AT131" i="1"/>
  <c r="I34" i="12"/>
  <c r="I33" i="12"/>
  <c r="I31" i="12"/>
  <c r="AT133" i="1"/>
  <c r="AT132" i="1"/>
  <c r="I32" i="12"/>
  <c r="I37" i="12"/>
  <c r="M102" i="1" l="1"/>
  <c r="V4" i="1"/>
  <c r="V16" i="1" s="1"/>
  <c r="O85" i="1"/>
  <c r="N85" i="1"/>
  <c r="P85" i="1"/>
  <c r="AC17" i="1"/>
  <c r="M68" i="1"/>
  <c r="P51" i="1"/>
  <c r="N51" i="1"/>
  <c r="O51" i="1"/>
  <c r="AD12" i="1"/>
  <c r="AD13" i="1"/>
  <c r="AD14" i="1"/>
  <c r="AD15" i="1"/>
  <c r="AD16" i="1"/>
  <c r="AD21" i="1"/>
  <c r="AT14" i="1"/>
  <c r="AS14" i="1"/>
  <c r="AS22" i="1" s="1"/>
  <c r="H22" i="12" s="1"/>
  <c r="AV14" i="1"/>
  <c r="AU14" i="1"/>
  <c r="K98" i="8"/>
  <c r="I42" i="12"/>
  <c r="I30" i="12"/>
  <c r="AU132" i="1"/>
  <c r="AU102" i="1"/>
  <c r="AU110" i="1"/>
  <c r="AU103" i="1"/>
  <c r="AU111" i="1"/>
  <c r="AU117" i="1"/>
  <c r="AU121" i="1"/>
  <c r="AU125" i="1"/>
  <c r="AU114" i="1"/>
  <c r="AU118" i="1"/>
  <c r="AU122" i="1"/>
  <c r="AU126" i="1"/>
  <c r="AU130" i="1"/>
  <c r="AU97" i="1"/>
  <c r="AU95" i="1"/>
  <c r="AU91" i="1"/>
  <c r="AU90" i="1"/>
  <c r="AU129" i="1"/>
  <c r="AU96" i="1"/>
  <c r="AU86" i="1"/>
  <c r="AU84" i="1"/>
  <c r="AE3" i="1"/>
  <c r="AU98" i="1"/>
  <c r="AU106" i="1"/>
  <c r="AU99" i="1"/>
  <c r="AU107" i="1"/>
  <c r="AU115" i="1"/>
  <c r="AU119" i="1"/>
  <c r="AU123" i="1"/>
  <c r="AU127" i="1"/>
  <c r="AU116" i="1"/>
  <c r="AU120" i="1"/>
  <c r="AU124" i="1"/>
  <c r="AU128" i="1"/>
  <c r="AU134" i="1"/>
  <c r="AU93" i="1"/>
  <c r="AU92" i="1"/>
  <c r="AU88" i="1"/>
  <c r="AU87" i="1"/>
  <c r="AU94" i="1"/>
  <c r="AU89" i="1"/>
  <c r="AU85" i="1"/>
  <c r="AU113" i="1"/>
  <c r="AU105" i="1"/>
  <c r="AU112" i="1"/>
  <c r="AU104" i="1"/>
  <c r="AU133" i="1"/>
  <c r="J32" i="12"/>
  <c r="J30" i="12"/>
  <c r="J37" i="12"/>
  <c r="AU109" i="1"/>
  <c r="AU101" i="1"/>
  <c r="AU108" i="1"/>
  <c r="AU100" i="1"/>
  <c r="J31" i="12"/>
  <c r="AU131" i="1"/>
  <c r="J34" i="12"/>
  <c r="G22" i="12"/>
  <c r="AT8" i="1"/>
  <c r="K18" i="8"/>
  <c r="AD6" i="1"/>
  <c r="AD8" i="1"/>
  <c r="AD10" i="1"/>
  <c r="AD22" i="1"/>
  <c r="AD26" i="1"/>
  <c r="AD30" i="1"/>
  <c r="AD23" i="1"/>
  <c r="AD27" i="1"/>
  <c r="AD31" i="1"/>
  <c r="AD5" i="1"/>
  <c r="AD7" i="1"/>
  <c r="AD9" i="1"/>
  <c r="AD11" i="1"/>
  <c r="AD24" i="1"/>
  <c r="AD28" i="1"/>
  <c r="AD25" i="1"/>
  <c r="AD29" i="1"/>
  <c r="M85" i="1" l="1"/>
  <c r="U4" i="1"/>
  <c r="U16" i="1" s="1"/>
  <c r="AD17" i="1"/>
  <c r="M51" i="1"/>
  <c r="AU16" i="1"/>
  <c r="AT16" i="1"/>
  <c r="AT22" i="1" s="1"/>
  <c r="AW16" i="1"/>
  <c r="AV16" i="1"/>
  <c r="AE14" i="1"/>
  <c r="AE15" i="1"/>
  <c r="AE16" i="1"/>
  <c r="AE12" i="1"/>
  <c r="AE13" i="1"/>
  <c r="AE21" i="1"/>
  <c r="AE20" i="1"/>
  <c r="L18" i="8"/>
  <c r="AU8" i="1"/>
  <c r="L98" i="8"/>
  <c r="J42" i="12"/>
  <c r="AE5" i="1"/>
  <c r="AE7" i="1"/>
  <c r="AE9" i="1"/>
  <c r="AE11" i="1"/>
  <c r="AE25" i="1"/>
  <c r="AE29" i="1"/>
  <c r="AE24" i="1"/>
  <c r="AE28" i="1"/>
  <c r="AE6" i="1"/>
  <c r="AE8" i="1"/>
  <c r="AE10" i="1"/>
  <c r="AE23" i="1"/>
  <c r="AE27" i="1"/>
  <c r="AE31" i="1"/>
  <c r="AE22" i="1"/>
  <c r="AE26" i="1"/>
  <c r="AE30" i="1"/>
  <c r="J33" i="12"/>
  <c r="AV99" i="1"/>
  <c r="AV101" i="1"/>
  <c r="AV105" i="1"/>
  <c r="AV109" i="1"/>
  <c r="AV98" i="1"/>
  <c r="AV102" i="1"/>
  <c r="AV106" i="1"/>
  <c r="AV110" i="1"/>
  <c r="AV114" i="1"/>
  <c r="AV118" i="1"/>
  <c r="AV122" i="1"/>
  <c r="AV126" i="1"/>
  <c r="AV113" i="1"/>
  <c r="AV117" i="1"/>
  <c r="AV121" i="1"/>
  <c r="AV125" i="1"/>
  <c r="AV129" i="1"/>
  <c r="AV96" i="1"/>
  <c r="AV86" i="1"/>
  <c r="AV84" i="1"/>
  <c r="AV134" i="1"/>
  <c r="AV93" i="1"/>
  <c r="AV92" i="1"/>
  <c r="AV88" i="1"/>
  <c r="AV87" i="1"/>
  <c r="AV103" i="1"/>
  <c r="AV107" i="1"/>
  <c r="AV111" i="1"/>
  <c r="AV100" i="1"/>
  <c r="AV104" i="1"/>
  <c r="AV108" i="1"/>
  <c r="AV112" i="1"/>
  <c r="AV116" i="1"/>
  <c r="AV120" i="1"/>
  <c r="AV124" i="1"/>
  <c r="AV128" i="1"/>
  <c r="AV115" i="1"/>
  <c r="AV119" i="1"/>
  <c r="AV123" i="1"/>
  <c r="AV127" i="1"/>
  <c r="AV94" i="1"/>
  <c r="AV89" i="1"/>
  <c r="AV85" i="1"/>
  <c r="AV130" i="1"/>
  <c r="AV97" i="1"/>
  <c r="AV95" i="1"/>
  <c r="AV91" i="1"/>
  <c r="AV90" i="1"/>
  <c r="AF3" i="1"/>
  <c r="AV131" i="1"/>
  <c r="K34" i="12"/>
  <c r="K33" i="12"/>
  <c r="AV132" i="1"/>
  <c r="K30" i="12"/>
  <c r="AV133" i="1"/>
  <c r="AE17" i="1" l="1"/>
  <c r="X20" i="1"/>
  <c r="X32" i="1" s="1"/>
  <c r="Y20" i="1"/>
  <c r="Y32" i="1" s="1"/>
  <c r="Z20" i="1"/>
  <c r="Z32" i="1" s="1"/>
  <c r="AA20" i="1"/>
  <c r="AA32" i="1" s="1"/>
  <c r="AB20" i="1"/>
  <c r="AB32" i="1" s="1"/>
  <c r="AC20" i="1"/>
  <c r="AC32" i="1" s="1"/>
  <c r="AD20" i="1"/>
  <c r="AD32" i="1" s="1"/>
  <c r="O4" i="1"/>
  <c r="O16" i="1" s="1"/>
  <c r="AV17" i="1"/>
  <c r="AU17" i="1"/>
  <c r="AU22" i="1" s="1"/>
  <c r="J22" i="12" s="1"/>
  <c r="AX17" i="1"/>
  <c r="AW17" i="1"/>
  <c r="AF12" i="1"/>
  <c r="AF13" i="1"/>
  <c r="AF14" i="1"/>
  <c r="AF15" i="1"/>
  <c r="AF16" i="1"/>
  <c r="AF20" i="1"/>
  <c r="AF21" i="1"/>
  <c r="I22" i="12"/>
  <c r="K42" i="12"/>
  <c r="M98" i="8"/>
  <c r="K37" i="12"/>
  <c r="K32" i="12"/>
  <c r="K31" i="12"/>
  <c r="AW100" i="1"/>
  <c r="AW104" i="1"/>
  <c r="AW108" i="1"/>
  <c r="AW112" i="1"/>
  <c r="AW101" i="1"/>
  <c r="AW105" i="1"/>
  <c r="AW109" i="1"/>
  <c r="AW113" i="1"/>
  <c r="AW117" i="1"/>
  <c r="AW121" i="1"/>
  <c r="AW125" i="1"/>
  <c r="AW114" i="1"/>
  <c r="AW118" i="1"/>
  <c r="AW122" i="1"/>
  <c r="AW126" i="1"/>
  <c r="AW130" i="1"/>
  <c r="AW97" i="1"/>
  <c r="AW95" i="1"/>
  <c r="AW91" i="1"/>
  <c r="AW90" i="1"/>
  <c r="AW129" i="1"/>
  <c r="AW96" i="1"/>
  <c r="AW86" i="1"/>
  <c r="AW84" i="1"/>
  <c r="AW98" i="1"/>
  <c r="AW102" i="1"/>
  <c r="AW106" i="1"/>
  <c r="AW110" i="1"/>
  <c r="AW99" i="1"/>
  <c r="AW103" i="1"/>
  <c r="AW107" i="1"/>
  <c r="AW111" i="1"/>
  <c r="AW115" i="1"/>
  <c r="AW119" i="1"/>
  <c r="AW123" i="1"/>
  <c r="AW127" i="1"/>
  <c r="AW116" i="1"/>
  <c r="AW120" i="1"/>
  <c r="AW124" i="1"/>
  <c r="AW128" i="1"/>
  <c r="AW134" i="1"/>
  <c r="AW93" i="1"/>
  <c r="AW92" i="1"/>
  <c r="AW88" i="1"/>
  <c r="AW87" i="1"/>
  <c r="AW94" i="1"/>
  <c r="AW89" i="1"/>
  <c r="AW85" i="1"/>
  <c r="AG3" i="1"/>
  <c r="L33" i="12"/>
  <c r="L31" i="12"/>
  <c r="L37" i="12"/>
  <c r="AW133" i="1"/>
  <c r="L32" i="12"/>
  <c r="L30" i="12"/>
  <c r="AW131" i="1"/>
  <c r="L34" i="12"/>
  <c r="AW132" i="1"/>
  <c r="AE32" i="1"/>
  <c r="M18" i="8"/>
  <c r="AV8" i="1"/>
  <c r="AF5" i="1"/>
  <c r="AF7" i="1"/>
  <c r="AF9" i="1"/>
  <c r="AF11" i="1"/>
  <c r="AF24" i="1"/>
  <c r="AF28" i="1"/>
  <c r="AF25" i="1"/>
  <c r="AF29" i="1"/>
  <c r="AF6" i="1"/>
  <c r="AF8" i="1"/>
  <c r="AF10" i="1"/>
  <c r="AF22" i="1"/>
  <c r="AF26" i="1"/>
  <c r="AF30" i="1"/>
  <c r="AF23" i="1"/>
  <c r="AF27" i="1"/>
  <c r="AF31" i="1"/>
  <c r="AF17" i="1" l="1"/>
  <c r="AW18" i="1"/>
  <c r="AV18" i="1"/>
  <c r="AV22" i="1" s="1"/>
  <c r="AY18" i="1"/>
  <c r="AX18" i="1"/>
  <c r="AG14" i="1"/>
  <c r="AG15" i="1"/>
  <c r="AG16" i="1"/>
  <c r="AG12" i="1"/>
  <c r="AG13" i="1"/>
  <c r="AG21" i="1"/>
  <c r="AG20" i="1"/>
  <c r="AF32" i="1"/>
  <c r="L42" i="12"/>
  <c r="N98" i="8"/>
  <c r="AG5" i="1"/>
  <c r="AG7" i="1"/>
  <c r="AG9" i="1"/>
  <c r="AG6" i="1"/>
  <c r="AG8" i="1"/>
  <c r="AG10" i="1"/>
  <c r="AG23" i="1"/>
  <c r="AG27" i="1"/>
  <c r="AG11" i="1"/>
  <c r="AG25" i="1"/>
  <c r="AG31" i="1"/>
  <c r="AG22" i="1"/>
  <c r="AG26" i="1"/>
  <c r="AG30" i="1"/>
  <c r="AG29" i="1"/>
  <c r="AG24" i="1"/>
  <c r="AG28" i="1"/>
  <c r="N18" i="8"/>
  <c r="AW8" i="1"/>
  <c r="AX101" i="1"/>
  <c r="AX105" i="1"/>
  <c r="AX109" i="1"/>
  <c r="AX98" i="1"/>
  <c r="AX102" i="1"/>
  <c r="AX106" i="1"/>
  <c r="AX110" i="1"/>
  <c r="AX114" i="1"/>
  <c r="AX118" i="1"/>
  <c r="AX122" i="1"/>
  <c r="AX126" i="1"/>
  <c r="AX115" i="1"/>
  <c r="AX119" i="1"/>
  <c r="AX123" i="1"/>
  <c r="AX127" i="1"/>
  <c r="AX129" i="1"/>
  <c r="AX96" i="1"/>
  <c r="AX86" i="1"/>
  <c r="AX84" i="1"/>
  <c r="AX134" i="1"/>
  <c r="AX93" i="1"/>
  <c r="AX92" i="1"/>
  <c r="AX88" i="1"/>
  <c r="AX87" i="1"/>
  <c r="AX99" i="1"/>
  <c r="AX103" i="1"/>
  <c r="AX107" i="1"/>
  <c r="AX111" i="1"/>
  <c r="AX100" i="1"/>
  <c r="AX104" i="1"/>
  <c r="AX108" i="1"/>
  <c r="AX112" i="1"/>
  <c r="AX116" i="1"/>
  <c r="AX120" i="1"/>
  <c r="AX124" i="1"/>
  <c r="AX113" i="1"/>
  <c r="AX117" i="1"/>
  <c r="AX121" i="1"/>
  <c r="AX125" i="1"/>
  <c r="AX128" i="1"/>
  <c r="AX94" i="1"/>
  <c r="AX89" i="1"/>
  <c r="AX85" i="1"/>
  <c r="AX130" i="1"/>
  <c r="AX97" i="1"/>
  <c r="AX95" i="1"/>
  <c r="AX91" i="1"/>
  <c r="AX90" i="1"/>
  <c r="AH3" i="1"/>
  <c r="M32" i="12"/>
  <c r="M30" i="12"/>
  <c r="M37" i="12"/>
  <c r="AX133" i="1"/>
  <c r="AX131" i="1"/>
  <c r="M34" i="12"/>
  <c r="M33" i="12"/>
  <c r="M31" i="12"/>
  <c r="AX132" i="1"/>
  <c r="AG17" i="1" l="1"/>
  <c r="AW19" i="1"/>
  <c r="AW22" i="1" s="1"/>
  <c r="L22" i="12" s="1"/>
  <c r="AX19" i="1"/>
  <c r="AY19" i="1"/>
  <c r="AZ19" i="1"/>
  <c r="AH12" i="1"/>
  <c r="AH13" i="1"/>
  <c r="AH14" i="1"/>
  <c r="AH15" i="1"/>
  <c r="AH16" i="1"/>
  <c r="AH20" i="1"/>
  <c r="AH21" i="1"/>
  <c r="K22" i="12"/>
  <c r="AH6" i="1"/>
  <c r="AH8" i="1"/>
  <c r="AH10" i="1"/>
  <c r="AH22" i="1"/>
  <c r="AH26" i="1"/>
  <c r="AH30" i="1"/>
  <c r="AH23" i="1"/>
  <c r="AH27" i="1"/>
  <c r="AH31" i="1"/>
  <c r="AH5" i="1"/>
  <c r="AH7" i="1"/>
  <c r="AH9" i="1"/>
  <c r="AH11" i="1"/>
  <c r="AH24" i="1"/>
  <c r="AH28" i="1"/>
  <c r="AH25" i="1"/>
  <c r="AH29" i="1"/>
  <c r="AG32" i="1"/>
  <c r="O98" i="8"/>
  <c r="M42" i="12"/>
  <c r="O18" i="8"/>
  <c r="AX8" i="1"/>
  <c r="AY100" i="1"/>
  <c r="AZ100" i="1" s="1"/>
  <c r="AY104" i="1"/>
  <c r="AZ104" i="1" s="1"/>
  <c r="AY108" i="1"/>
  <c r="AZ108" i="1" s="1"/>
  <c r="AY112" i="1"/>
  <c r="AZ112" i="1" s="1"/>
  <c r="AY101" i="1"/>
  <c r="AZ101" i="1" s="1"/>
  <c r="AY105" i="1"/>
  <c r="AZ105" i="1" s="1"/>
  <c r="AY109" i="1"/>
  <c r="AZ109" i="1" s="1"/>
  <c r="AY113" i="1"/>
  <c r="AZ113" i="1" s="1"/>
  <c r="AY117" i="1"/>
  <c r="AZ117" i="1" s="1"/>
  <c r="AY121" i="1"/>
  <c r="AZ121" i="1" s="1"/>
  <c r="AY125" i="1"/>
  <c r="AZ125" i="1" s="1"/>
  <c r="AY114" i="1"/>
  <c r="AZ114" i="1" s="1"/>
  <c r="AY118" i="1"/>
  <c r="AZ118" i="1" s="1"/>
  <c r="AY122" i="1"/>
  <c r="AZ122" i="1" s="1"/>
  <c r="AY126" i="1"/>
  <c r="AZ126" i="1" s="1"/>
  <c r="AY130" i="1"/>
  <c r="AZ130" i="1" s="1"/>
  <c r="AY97" i="1"/>
  <c r="AZ97" i="1" s="1"/>
  <c r="AY95" i="1"/>
  <c r="AZ95" i="1" s="1"/>
  <c r="AY91" i="1"/>
  <c r="AZ91" i="1" s="1"/>
  <c r="AY90" i="1"/>
  <c r="AZ90" i="1" s="1"/>
  <c r="AY129" i="1"/>
  <c r="AZ129" i="1" s="1"/>
  <c r="AY96" i="1"/>
  <c r="AZ96" i="1" s="1"/>
  <c r="AY86" i="1"/>
  <c r="AZ86" i="1" s="1"/>
  <c r="AY84" i="1"/>
  <c r="O10" i="12"/>
  <c r="O11" i="12"/>
  <c r="O12" i="12"/>
  <c r="O43" i="12"/>
  <c r="AY98" i="1"/>
  <c r="AZ98" i="1" s="1"/>
  <c r="AY102" i="1"/>
  <c r="AZ102" i="1" s="1"/>
  <c r="AY106" i="1"/>
  <c r="AZ106" i="1" s="1"/>
  <c r="AY110" i="1"/>
  <c r="AZ110" i="1" s="1"/>
  <c r="AY99" i="1"/>
  <c r="AZ99" i="1" s="1"/>
  <c r="AY103" i="1"/>
  <c r="AZ103" i="1" s="1"/>
  <c r="AY107" i="1"/>
  <c r="AZ107" i="1" s="1"/>
  <c r="AY111" i="1"/>
  <c r="AZ111" i="1" s="1"/>
  <c r="AY115" i="1"/>
  <c r="AZ115" i="1" s="1"/>
  <c r="AY119" i="1"/>
  <c r="AZ119" i="1" s="1"/>
  <c r="AY123" i="1"/>
  <c r="AZ123" i="1" s="1"/>
  <c r="AY127" i="1"/>
  <c r="AZ127" i="1" s="1"/>
  <c r="AY116" i="1"/>
  <c r="AZ116" i="1" s="1"/>
  <c r="AY120" i="1"/>
  <c r="AZ120" i="1" s="1"/>
  <c r="AY124" i="1"/>
  <c r="AZ124" i="1" s="1"/>
  <c r="AY128" i="1"/>
  <c r="AZ128" i="1" s="1"/>
  <c r="AY134" i="1"/>
  <c r="AZ134" i="1" s="1"/>
  <c r="AY93" i="1"/>
  <c r="AZ93" i="1" s="1"/>
  <c r="AY92" i="1"/>
  <c r="AZ92" i="1" s="1"/>
  <c r="AY88" i="1"/>
  <c r="AZ88" i="1" s="1"/>
  <c r="AY87" i="1"/>
  <c r="AZ87" i="1" s="1"/>
  <c r="AY94" i="1"/>
  <c r="AZ94" i="1" s="1"/>
  <c r="AY89" i="1"/>
  <c r="AZ89" i="1" s="1"/>
  <c r="AY85" i="1"/>
  <c r="AZ85" i="1" s="1"/>
  <c r="O14" i="12"/>
  <c r="O13" i="12"/>
  <c r="O15" i="12"/>
  <c r="AI3" i="1"/>
  <c r="Q30" i="8"/>
  <c r="AY133" i="1"/>
  <c r="AZ133" i="1" s="1"/>
  <c r="Q29" i="8"/>
  <c r="Q28" i="8"/>
  <c r="AY131" i="1"/>
  <c r="AZ131" i="1" s="1"/>
  <c r="AY132" i="1"/>
  <c r="AZ132" i="1" s="1"/>
  <c r="AH17" i="1" l="1"/>
  <c r="K28" i="12"/>
  <c r="E28" i="12"/>
  <c r="F28" i="12"/>
  <c r="I28" i="12"/>
  <c r="D28" i="12"/>
  <c r="J28" i="12"/>
  <c r="H28" i="12"/>
  <c r="G28" i="12"/>
  <c r="C28" i="12"/>
  <c r="AI14" i="1"/>
  <c r="AJ14" i="1" s="1"/>
  <c r="AL14" i="1" s="1"/>
  <c r="AI15" i="1"/>
  <c r="AJ15" i="1" s="1"/>
  <c r="AL15" i="1" s="1"/>
  <c r="AI16" i="1"/>
  <c r="AJ16" i="1" s="1"/>
  <c r="AL16" i="1" s="1"/>
  <c r="AI12" i="1"/>
  <c r="AJ12" i="1" s="1"/>
  <c r="AL12" i="1" s="1"/>
  <c r="AI13" i="1"/>
  <c r="AJ13" i="1" s="1"/>
  <c r="AL13" i="1" s="1"/>
  <c r="AI21" i="1"/>
  <c r="AJ21" i="1" s="1"/>
  <c r="AI20" i="1"/>
  <c r="AJ20" i="1" s="1"/>
  <c r="AY20" i="1"/>
  <c r="AX20" i="1"/>
  <c r="AX22" i="1" s="1"/>
  <c r="M22" i="12" s="1"/>
  <c r="BA20" i="1"/>
  <c r="AZ20" i="1"/>
  <c r="AN28" i="1" s="1"/>
  <c r="L28" i="12"/>
  <c r="Q31" i="8"/>
  <c r="N30" i="12"/>
  <c r="Q44" i="8"/>
  <c r="O36" i="12"/>
  <c r="P18" i="8"/>
  <c r="AY8" i="1"/>
  <c r="N32" i="12"/>
  <c r="Q57" i="8"/>
  <c r="P98" i="8"/>
  <c r="Q98" i="8" s="1"/>
  <c r="N42" i="12"/>
  <c r="O42" i="12" s="1"/>
  <c r="Q97" i="8"/>
  <c r="N37" i="12"/>
  <c r="O37" i="12" s="1"/>
  <c r="Q87" i="8"/>
  <c r="N33" i="12"/>
  <c r="Q65" i="8"/>
  <c r="AI6" i="1"/>
  <c r="AI8" i="1"/>
  <c r="AJ8" i="1" s="1"/>
  <c r="AL8" i="1" s="1"/>
  <c r="AI10" i="1"/>
  <c r="AJ10" i="1" s="1"/>
  <c r="AL10" i="1" s="1"/>
  <c r="AI23" i="1"/>
  <c r="AJ23" i="1" s="1"/>
  <c r="AI27" i="1"/>
  <c r="AJ27" i="1" s="1"/>
  <c r="AI31" i="1"/>
  <c r="AJ31" i="1" s="1"/>
  <c r="AI22" i="1"/>
  <c r="AJ22" i="1" s="1"/>
  <c r="AI26" i="1"/>
  <c r="AJ26" i="1" s="1"/>
  <c r="AI30" i="1"/>
  <c r="AJ30" i="1" s="1"/>
  <c r="AI5" i="1"/>
  <c r="Q21" i="8" s="1"/>
  <c r="AI7" i="1"/>
  <c r="AJ7" i="1" s="1"/>
  <c r="AL7" i="1" s="1"/>
  <c r="AI9" i="1"/>
  <c r="AJ9" i="1" s="1"/>
  <c r="AL9" i="1" s="1"/>
  <c r="AI11" i="1"/>
  <c r="AJ11" i="1" s="1"/>
  <c r="AL11" i="1" s="1"/>
  <c r="AI25" i="1"/>
  <c r="AJ25" i="1" s="1"/>
  <c r="AI29" i="1"/>
  <c r="AJ29" i="1" s="1"/>
  <c r="AI24" i="1"/>
  <c r="AJ24" i="1" s="1"/>
  <c r="AI28" i="1"/>
  <c r="AJ28" i="1" s="1"/>
  <c r="N34" i="12"/>
  <c r="Q70" i="8"/>
  <c r="N31" i="12"/>
  <c r="Q48" i="8"/>
  <c r="X50" i="1"/>
  <c r="X34" i="1"/>
  <c r="Q9" i="8"/>
  <c r="AN27" i="1"/>
  <c r="AH32" i="1"/>
  <c r="X55" i="1" l="1"/>
  <c r="X59" i="1"/>
  <c r="X62" i="1"/>
  <c r="X56" i="1"/>
  <c r="X60" i="1"/>
  <c r="X53" i="1"/>
  <c r="X57" i="1"/>
  <c r="X61" i="1"/>
  <c r="X58" i="1"/>
  <c r="X54" i="1"/>
  <c r="AJ6" i="1"/>
  <c r="AI17" i="1"/>
  <c r="AJ5" i="1"/>
  <c r="AY21" i="1"/>
  <c r="AY22" i="1" s="1"/>
  <c r="AZ21" i="1"/>
  <c r="BA21" i="1"/>
  <c r="AO29" i="1" s="1"/>
  <c r="BB21" i="1"/>
  <c r="O31" i="12"/>
  <c r="Q18" i="8"/>
  <c r="AO28" i="1"/>
  <c r="O32" i="12"/>
  <c r="O30" i="12"/>
  <c r="X52" i="1"/>
  <c r="X36" i="1"/>
  <c r="X40" i="1"/>
  <c r="X44" i="1"/>
  <c r="X51" i="1"/>
  <c r="X38" i="1"/>
  <c r="X42" i="1"/>
  <c r="X46" i="1"/>
  <c r="X47" i="1"/>
  <c r="X43" i="1"/>
  <c r="X39" i="1"/>
  <c r="X45" i="1"/>
  <c r="X41" i="1"/>
  <c r="X37" i="1"/>
  <c r="Y34" i="1"/>
  <c r="Y50" i="1"/>
  <c r="O34" i="12"/>
  <c r="AI32" i="1"/>
  <c r="Q23" i="8" s="1"/>
  <c r="AJ32" i="1"/>
  <c r="O33" i="12"/>
  <c r="Y54" i="1" l="1"/>
  <c r="Y58" i="1"/>
  <c r="Y62" i="1"/>
  <c r="Y46" i="1"/>
  <c r="Y42" i="1"/>
  <c r="Y57" i="1"/>
  <c r="Y55" i="1"/>
  <c r="Y59" i="1"/>
  <c r="Y45" i="1"/>
  <c r="Y41" i="1"/>
  <c r="Y56" i="1"/>
  <c r="Y60" i="1"/>
  <c r="Y44" i="1"/>
  <c r="Y40" i="1"/>
  <c r="Y53" i="1"/>
  <c r="Y61" i="1"/>
  <c r="Y43" i="1"/>
  <c r="Y47" i="1"/>
  <c r="Y39" i="1"/>
  <c r="Y38" i="1"/>
  <c r="Q26" i="8"/>
  <c r="AL6" i="1"/>
  <c r="AJ17" i="1"/>
  <c r="AL17" i="1" s="1"/>
  <c r="AL5" i="1"/>
  <c r="X48" i="1"/>
  <c r="AO42" i="1"/>
  <c r="N22" i="12"/>
  <c r="X63" i="1"/>
  <c r="AN29" i="1"/>
  <c r="AN42" i="1" s="1"/>
  <c r="AZ22" i="1"/>
  <c r="Q22" i="8"/>
  <c r="M28" i="12"/>
  <c r="Z50" i="1"/>
  <c r="Z34" i="1"/>
  <c r="Y36" i="1"/>
  <c r="Y51" i="1"/>
  <c r="Y37" i="1"/>
  <c r="Y52" i="1"/>
  <c r="AP29" i="1"/>
  <c r="AP42" i="1" s="1"/>
  <c r="BB22" i="1"/>
  <c r="BA22" i="1"/>
  <c r="Z53" i="1" l="1"/>
  <c r="Z55" i="1"/>
  <c r="Z57" i="1"/>
  <c r="Z59" i="1"/>
  <c r="Z61" i="1"/>
  <c r="Z54" i="1"/>
  <c r="Z58" i="1"/>
  <c r="Z62" i="1"/>
  <c r="Z56" i="1"/>
  <c r="Z60" i="1"/>
  <c r="Y48" i="1"/>
  <c r="Y63" i="1"/>
  <c r="Z36" i="1"/>
  <c r="Z40" i="1"/>
  <c r="Z44" i="1"/>
  <c r="Z51" i="1"/>
  <c r="Z52" i="1"/>
  <c r="Z37" i="1"/>
  <c r="Z41" i="1"/>
  <c r="Z45" i="1"/>
  <c r="Z38" i="1"/>
  <c r="Z42" i="1"/>
  <c r="Z46" i="1"/>
  <c r="Z39" i="1"/>
  <c r="Z43" i="1"/>
  <c r="Z47" i="1"/>
  <c r="AA34" i="1"/>
  <c r="AA50" i="1"/>
  <c r="O22" i="12"/>
  <c r="O28" i="12"/>
  <c r="N28" i="12"/>
  <c r="AA53" i="1" l="1"/>
  <c r="AA55" i="1"/>
  <c r="AA57" i="1"/>
  <c r="AA59" i="1"/>
  <c r="AA61" i="1"/>
  <c r="AA46" i="1"/>
  <c r="AA42" i="1"/>
  <c r="AA54" i="1"/>
  <c r="AA58" i="1"/>
  <c r="AA62" i="1"/>
  <c r="AA45" i="1"/>
  <c r="AA41" i="1"/>
  <c r="AA60" i="1"/>
  <c r="AA52" i="1"/>
  <c r="AA44" i="1"/>
  <c r="AA40" i="1"/>
  <c r="AA36" i="1"/>
  <c r="AA56" i="1"/>
  <c r="AA43" i="1"/>
  <c r="AA47" i="1"/>
  <c r="AA39" i="1"/>
  <c r="AA38" i="1"/>
  <c r="Z48" i="1"/>
  <c r="AB34" i="1"/>
  <c r="AB50" i="1"/>
  <c r="AA51" i="1"/>
  <c r="AA37" i="1"/>
  <c r="Z63" i="1"/>
  <c r="AB54" i="1" l="1"/>
  <c r="AB56" i="1"/>
  <c r="AB58" i="1"/>
  <c r="AB60" i="1"/>
  <c r="AB62" i="1"/>
  <c r="AB53" i="1"/>
  <c r="AB57" i="1"/>
  <c r="AB61" i="1"/>
  <c r="AB41" i="1"/>
  <c r="AB45" i="1"/>
  <c r="AB52" i="1"/>
  <c r="AB42" i="1"/>
  <c r="AB46" i="1"/>
  <c r="AB55" i="1"/>
  <c r="AB59" i="1"/>
  <c r="AB43" i="1"/>
  <c r="AB47" i="1"/>
  <c r="AB40" i="1"/>
  <c r="AB44" i="1"/>
  <c r="AB38" i="1"/>
  <c r="AB39" i="1"/>
  <c r="AA48" i="1"/>
  <c r="AC50" i="1"/>
  <c r="AC34" i="1"/>
  <c r="AA63" i="1"/>
  <c r="AB36" i="1"/>
  <c r="AB51" i="1"/>
  <c r="AB37" i="1"/>
  <c r="AC54" i="1" l="1"/>
  <c r="AC56" i="1"/>
  <c r="AC58" i="1"/>
  <c r="AC60" i="1"/>
  <c r="AC62" i="1"/>
  <c r="AC52" i="1"/>
  <c r="AC53" i="1"/>
  <c r="AC57" i="1"/>
  <c r="AC61" i="1"/>
  <c r="AC55" i="1"/>
  <c r="AC59" i="1"/>
  <c r="AB48" i="1"/>
  <c r="AB63" i="1"/>
  <c r="AC36" i="1"/>
  <c r="AC40" i="1"/>
  <c r="AC44" i="1"/>
  <c r="AC51" i="1"/>
  <c r="AC37" i="1"/>
  <c r="AC41" i="1"/>
  <c r="AC45" i="1"/>
  <c r="AC39" i="1"/>
  <c r="AC43" i="1"/>
  <c r="AC38" i="1"/>
  <c r="AC42" i="1"/>
  <c r="AC46" i="1"/>
  <c r="AC47" i="1"/>
  <c r="AD34" i="1"/>
  <c r="AD50" i="1"/>
  <c r="AD53" i="1" l="1"/>
  <c r="AD55" i="1"/>
  <c r="AD57" i="1"/>
  <c r="AD59" i="1"/>
  <c r="AD61" i="1"/>
  <c r="AD56" i="1"/>
  <c r="AD60" i="1"/>
  <c r="AD41" i="1"/>
  <c r="AD45" i="1"/>
  <c r="AD52" i="1"/>
  <c r="AD42" i="1"/>
  <c r="AD46" i="1"/>
  <c r="AD54" i="1"/>
  <c r="AD58" i="1"/>
  <c r="AD62" i="1"/>
  <c r="AD43" i="1"/>
  <c r="AD47" i="1"/>
  <c r="AD44" i="1"/>
  <c r="AD40" i="1"/>
  <c r="AD38" i="1"/>
  <c r="AD39" i="1"/>
  <c r="AC48" i="1"/>
  <c r="AD37" i="1"/>
  <c r="AD36" i="1"/>
  <c r="AD51" i="1"/>
  <c r="AE50" i="1"/>
  <c r="AE34" i="1"/>
  <c r="AC63" i="1"/>
  <c r="AE53" i="1" l="1"/>
  <c r="AE55" i="1"/>
  <c r="AE57" i="1"/>
  <c r="AE59" i="1"/>
  <c r="AE61" i="1"/>
  <c r="AE45" i="1"/>
  <c r="AE41" i="1"/>
  <c r="AE54" i="1"/>
  <c r="AE58" i="1"/>
  <c r="AE56" i="1"/>
  <c r="AE60" i="1"/>
  <c r="AE44" i="1"/>
  <c r="AE40" i="1"/>
  <c r="AE62" i="1"/>
  <c r="AE52" i="1"/>
  <c r="AE43" i="1"/>
  <c r="AE42" i="1"/>
  <c r="AE46" i="1"/>
  <c r="AE39" i="1"/>
  <c r="AE38" i="1"/>
  <c r="AD48" i="1"/>
  <c r="AD63" i="1"/>
  <c r="AE47" i="1"/>
  <c r="AE36" i="1"/>
  <c r="AE51" i="1"/>
  <c r="AE37" i="1"/>
  <c r="AF34" i="1"/>
  <c r="AF50" i="1"/>
  <c r="C78" i="1" l="1"/>
  <c r="E38" i="12"/>
  <c r="K38" i="12"/>
  <c r="H38" i="12"/>
  <c r="AF54" i="1"/>
  <c r="AF56" i="1"/>
  <c r="AF58" i="1"/>
  <c r="AF60" i="1"/>
  <c r="AF62" i="1"/>
  <c r="AF55" i="1"/>
  <c r="AF59" i="1"/>
  <c r="AF41" i="1"/>
  <c r="AF45" i="1"/>
  <c r="AF42" i="1"/>
  <c r="AF46" i="1"/>
  <c r="AF52" i="1"/>
  <c r="AF53" i="1"/>
  <c r="AF57" i="1"/>
  <c r="AF61" i="1"/>
  <c r="AF43" i="1"/>
  <c r="AF47" i="1"/>
  <c r="AF40" i="1"/>
  <c r="AF44" i="1"/>
  <c r="AF38" i="1"/>
  <c r="AF39" i="1"/>
  <c r="AE48" i="1"/>
  <c r="AG50" i="1"/>
  <c r="AG34" i="1"/>
  <c r="AF36" i="1"/>
  <c r="AF51" i="1"/>
  <c r="AF37" i="1"/>
  <c r="AE63" i="1"/>
  <c r="AG54" i="1" l="1"/>
  <c r="AG56" i="1"/>
  <c r="AG58" i="1"/>
  <c r="AG60" i="1"/>
  <c r="AG62" i="1"/>
  <c r="AG52" i="1"/>
  <c r="AG41" i="1"/>
  <c r="AG45" i="1"/>
  <c r="AG55" i="1"/>
  <c r="AG59" i="1"/>
  <c r="AG42" i="1"/>
  <c r="AG46" i="1"/>
  <c r="AG57" i="1"/>
  <c r="AG43" i="1"/>
  <c r="AG47" i="1"/>
  <c r="AG53" i="1"/>
  <c r="AG61" i="1"/>
  <c r="AG44" i="1"/>
  <c r="AG40" i="1"/>
  <c r="AG38" i="1"/>
  <c r="AG39" i="1"/>
  <c r="AF48" i="1"/>
  <c r="AF63" i="1"/>
  <c r="AG37" i="1"/>
  <c r="AG36" i="1"/>
  <c r="AG51" i="1"/>
  <c r="AH50" i="1"/>
  <c r="AH34" i="1"/>
  <c r="AH53" i="1" l="1"/>
  <c r="AH55" i="1"/>
  <c r="AH57" i="1"/>
  <c r="AH59" i="1"/>
  <c r="AH61" i="1"/>
  <c r="AH54" i="1"/>
  <c r="AH58" i="1"/>
  <c r="AH62" i="1"/>
  <c r="AH41" i="1"/>
  <c r="AH45" i="1"/>
  <c r="AH52" i="1"/>
  <c r="AH42" i="1"/>
  <c r="AH46" i="1"/>
  <c r="AH56" i="1"/>
  <c r="AH60" i="1"/>
  <c r="AH43" i="1"/>
  <c r="AH47" i="1"/>
  <c r="AH44" i="1"/>
  <c r="AH40" i="1"/>
  <c r="AH39" i="1"/>
  <c r="AH38" i="1"/>
  <c r="K39" i="12"/>
  <c r="H39" i="12"/>
  <c r="AG48" i="1"/>
  <c r="AH37" i="1"/>
  <c r="AH36" i="1"/>
  <c r="AH51" i="1"/>
  <c r="AI34" i="1"/>
  <c r="AI50" i="1"/>
  <c r="AG63" i="1"/>
  <c r="AI53" i="1" l="1"/>
  <c r="AJ53" i="1" s="1"/>
  <c r="AI55" i="1"/>
  <c r="AI57" i="1"/>
  <c r="AJ57" i="1" s="1"/>
  <c r="AI59" i="1"/>
  <c r="AJ59" i="1" s="1"/>
  <c r="AI61" i="1"/>
  <c r="AJ61" i="1" s="1"/>
  <c r="AI41" i="1"/>
  <c r="AI45" i="1"/>
  <c r="AJ45" i="1" s="1"/>
  <c r="AL45" i="1" s="1"/>
  <c r="AI56" i="1"/>
  <c r="AJ56" i="1" s="1"/>
  <c r="AI60" i="1"/>
  <c r="AJ60" i="1" s="1"/>
  <c r="AI54" i="1"/>
  <c r="AI58" i="1"/>
  <c r="AJ58" i="1" s="1"/>
  <c r="AI62" i="1"/>
  <c r="AJ62" i="1" s="1"/>
  <c r="AI42" i="1"/>
  <c r="AJ42" i="1" s="1"/>
  <c r="AL42" i="1" s="1"/>
  <c r="AI46" i="1"/>
  <c r="AI52" i="1"/>
  <c r="AJ52" i="1" s="1"/>
  <c r="AI43" i="1"/>
  <c r="AJ43" i="1" s="1"/>
  <c r="AL43" i="1" s="1"/>
  <c r="AI47" i="1"/>
  <c r="AJ47" i="1" s="1"/>
  <c r="AL47" i="1" s="1"/>
  <c r="AI44" i="1"/>
  <c r="AI40" i="1"/>
  <c r="AJ40" i="1" s="1"/>
  <c r="AL40" i="1" s="1"/>
  <c r="AI38" i="1"/>
  <c r="AJ38" i="1" s="1"/>
  <c r="AL38" i="1" s="1"/>
  <c r="AI39" i="1"/>
  <c r="AJ39" i="1" s="1"/>
  <c r="AL39" i="1" s="1"/>
  <c r="N39" i="12"/>
  <c r="E39" i="12"/>
  <c r="AH48" i="1"/>
  <c r="X82" i="1"/>
  <c r="X65" i="1"/>
  <c r="AH63" i="1"/>
  <c r="AJ55" i="1"/>
  <c r="AJ46" i="1"/>
  <c r="AL46" i="1" s="1"/>
  <c r="AI37" i="1"/>
  <c r="AJ41" i="1"/>
  <c r="AL41" i="1" s="1"/>
  <c r="AI36" i="1"/>
  <c r="AJ44" i="1"/>
  <c r="AL44" i="1" s="1"/>
  <c r="AI51" i="1"/>
  <c r="AJ54" i="1"/>
  <c r="X85" i="1" l="1"/>
  <c r="X86" i="1"/>
  <c r="X87" i="1"/>
  <c r="X88" i="1"/>
  <c r="X89" i="1"/>
  <c r="X90" i="1"/>
  <c r="X91" i="1"/>
  <c r="X92" i="1"/>
  <c r="X93" i="1"/>
  <c r="X94" i="1"/>
  <c r="O39" i="12"/>
  <c r="AJ37" i="1"/>
  <c r="AI48" i="1"/>
  <c r="AJ36" i="1"/>
  <c r="Y65" i="1"/>
  <c r="Y82" i="1"/>
  <c r="AI63" i="1"/>
  <c r="AJ51" i="1"/>
  <c r="AJ63" i="1" s="1"/>
  <c r="X69" i="1"/>
  <c r="X73" i="1"/>
  <c r="X77" i="1"/>
  <c r="X84" i="1"/>
  <c r="X70" i="1"/>
  <c r="X74" i="1"/>
  <c r="X78" i="1"/>
  <c r="X67" i="1"/>
  <c r="X71" i="1"/>
  <c r="X75" i="1"/>
  <c r="X83" i="1"/>
  <c r="X68" i="1"/>
  <c r="X72" i="1"/>
  <c r="X76" i="1"/>
  <c r="Y85" i="1" l="1"/>
  <c r="Y86" i="1"/>
  <c r="Y87" i="1"/>
  <c r="Y88" i="1"/>
  <c r="Y89" i="1"/>
  <c r="Y90" i="1"/>
  <c r="Y91" i="1"/>
  <c r="Y92" i="1"/>
  <c r="Y93" i="1"/>
  <c r="Y94" i="1"/>
  <c r="X79" i="1"/>
  <c r="AL37" i="1"/>
  <c r="AJ48" i="1"/>
  <c r="AL48" i="1" s="1"/>
  <c r="X95" i="1"/>
  <c r="Z82" i="1"/>
  <c r="Z65" i="1"/>
  <c r="AL36" i="1"/>
  <c r="Y68" i="1"/>
  <c r="Y72" i="1"/>
  <c r="Y76" i="1"/>
  <c r="Y67" i="1"/>
  <c r="Y71" i="1"/>
  <c r="Y75" i="1"/>
  <c r="Y84" i="1"/>
  <c r="Y70" i="1"/>
  <c r="Y74" i="1"/>
  <c r="Y78" i="1"/>
  <c r="Y69" i="1"/>
  <c r="Y73" i="1"/>
  <c r="Y77" i="1"/>
  <c r="Y83" i="1"/>
  <c r="Z85" i="1" l="1"/>
  <c r="Z87" i="1"/>
  <c r="Z89" i="1"/>
  <c r="Z91" i="1"/>
  <c r="Z93" i="1"/>
  <c r="Z86" i="1"/>
  <c r="Z88" i="1"/>
  <c r="Z90" i="1"/>
  <c r="Z92" i="1"/>
  <c r="Z94" i="1"/>
  <c r="Y79" i="1"/>
  <c r="Y95" i="1"/>
  <c r="Z67" i="1"/>
  <c r="Z71" i="1"/>
  <c r="Z75" i="1"/>
  <c r="Z83" i="1"/>
  <c r="Z68" i="1"/>
  <c r="Z72" i="1"/>
  <c r="Z76" i="1"/>
  <c r="Z69" i="1"/>
  <c r="Z73" i="1"/>
  <c r="Z77" i="1"/>
  <c r="Z84" i="1"/>
  <c r="Z70" i="1"/>
  <c r="Z74" i="1"/>
  <c r="Z78" i="1"/>
  <c r="AA82" i="1"/>
  <c r="AA65" i="1"/>
  <c r="AA86" i="1" l="1"/>
  <c r="AA92" i="1"/>
  <c r="AA94" i="1"/>
  <c r="AA85" i="1"/>
  <c r="AA87" i="1"/>
  <c r="AA89" i="1"/>
  <c r="AA91" i="1"/>
  <c r="AA93" i="1"/>
  <c r="AA88" i="1"/>
  <c r="AA90" i="1"/>
  <c r="Z79" i="1"/>
  <c r="AA68" i="1"/>
  <c r="AA72" i="1"/>
  <c r="AA76" i="1"/>
  <c r="AA67" i="1"/>
  <c r="AA71" i="1"/>
  <c r="AA75" i="1"/>
  <c r="AA84" i="1"/>
  <c r="AA70" i="1"/>
  <c r="AA74" i="1"/>
  <c r="AA78" i="1"/>
  <c r="AA69" i="1"/>
  <c r="AA73" i="1"/>
  <c r="AA77" i="1"/>
  <c r="AA83" i="1"/>
  <c r="AB82" i="1"/>
  <c r="AB65" i="1"/>
  <c r="Z95" i="1"/>
  <c r="AB85" i="1" l="1"/>
  <c r="AB86" i="1"/>
  <c r="AB87" i="1"/>
  <c r="AB88" i="1"/>
  <c r="AB89" i="1"/>
  <c r="AB90" i="1"/>
  <c r="AB91" i="1"/>
  <c r="AB92" i="1"/>
  <c r="AB93" i="1"/>
  <c r="AB94" i="1"/>
  <c r="AA79" i="1"/>
  <c r="AA95" i="1"/>
  <c r="AC65" i="1"/>
  <c r="AC82" i="1"/>
  <c r="AB68" i="1"/>
  <c r="AB72" i="1"/>
  <c r="AB76" i="1"/>
  <c r="AB67" i="1"/>
  <c r="AB71" i="1"/>
  <c r="AB75" i="1"/>
  <c r="AB83" i="1"/>
  <c r="AB70" i="1"/>
  <c r="AB74" i="1"/>
  <c r="AB78" i="1"/>
  <c r="AB69" i="1"/>
  <c r="AB73" i="1"/>
  <c r="AB77" i="1"/>
  <c r="AB84" i="1"/>
  <c r="AC85" i="1" l="1"/>
  <c r="AC86" i="1"/>
  <c r="AC87" i="1"/>
  <c r="AC88" i="1"/>
  <c r="AC89" i="1"/>
  <c r="AC90" i="1"/>
  <c r="AC91" i="1"/>
  <c r="AC92" i="1"/>
  <c r="AC93" i="1"/>
  <c r="AC94" i="1"/>
  <c r="AB79" i="1"/>
  <c r="AB95" i="1"/>
  <c r="AC69" i="1"/>
  <c r="AC73" i="1"/>
  <c r="AC77" i="1"/>
  <c r="AC83" i="1"/>
  <c r="AC70" i="1"/>
  <c r="AC74" i="1"/>
  <c r="AC78" i="1"/>
  <c r="AC67" i="1"/>
  <c r="AC71" i="1"/>
  <c r="AC75" i="1"/>
  <c r="AC84" i="1"/>
  <c r="AC68" i="1"/>
  <c r="AC72" i="1"/>
  <c r="AC76" i="1"/>
  <c r="E43" i="1"/>
  <c r="E44" i="1" s="1"/>
  <c r="E46" i="1" s="1"/>
  <c r="E48" i="1" s="1"/>
  <c r="E40" i="1"/>
  <c r="E69" i="1"/>
  <c r="E59" i="1"/>
  <c r="E61" i="1" s="1"/>
  <c r="AD65" i="1"/>
  <c r="AD82" i="1"/>
  <c r="E50" i="1" l="1"/>
  <c r="E51" i="1"/>
  <c r="E79" i="1" s="1"/>
  <c r="AD86" i="1"/>
  <c r="AD88" i="1"/>
  <c r="AD90" i="1"/>
  <c r="AD92" i="1"/>
  <c r="AD94" i="1"/>
  <c r="AD85" i="1"/>
  <c r="AD87" i="1"/>
  <c r="AD89" i="1"/>
  <c r="AD91" i="1"/>
  <c r="AD93" i="1"/>
  <c r="AC79" i="1"/>
  <c r="AD69" i="1"/>
  <c r="AD73" i="1"/>
  <c r="AD77" i="1"/>
  <c r="AD84" i="1"/>
  <c r="AD70" i="1"/>
  <c r="AD74" i="1"/>
  <c r="AD78" i="1"/>
  <c r="AD67" i="1"/>
  <c r="AD71" i="1"/>
  <c r="AD75" i="1"/>
  <c r="AD83" i="1"/>
  <c r="AD68" i="1"/>
  <c r="AD72" i="1"/>
  <c r="AD76" i="1"/>
  <c r="E70" i="1"/>
  <c r="E93" i="1" s="1"/>
  <c r="AC95" i="1"/>
  <c r="AE65" i="1"/>
  <c r="AE82" i="1"/>
  <c r="E63" i="1"/>
  <c r="E64" i="1" s="1"/>
  <c r="E91" i="1" l="1"/>
  <c r="E71" i="1" s="1"/>
  <c r="E89" i="1"/>
  <c r="E88" i="1" s="1"/>
  <c r="E52" i="1"/>
  <c r="E53" i="1" s="1"/>
  <c r="AE87" i="1"/>
  <c r="AE86" i="1"/>
  <c r="AE88" i="1"/>
  <c r="AE90" i="1"/>
  <c r="AE92" i="1"/>
  <c r="AE94" i="1"/>
  <c r="AE85" i="1"/>
  <c r="AE89" i="1"/>
  <c r="AE91" i="1"/>
  <c r="AE93" i="1"/>
  <c r="AD79" i="1"/>
  <c r="E86" i="1"/>
  <c r="E85" i="1" s="1"/>
  <c r="AE68" i="1"/>
  <c r="AE72" i="1"/>
  <c r="AE76" i="1"/>
  <c r="AE67" i="1"/>
  <c r="AE71" i="1"/>
  <c r="AE75" i="1"/>
  <c r="AE84" i="1"/>
  <c r="AE70" i="1"/>
  <c r="AE74" i="1"/>
  <c r="AE78" i="1"/>
  <c r="AE69" i="1"/>
  <c r="AE73" i="1"/>
  <c r="AE77" i="1"/>
  <c r="AE83" i="1"/>
  <c r="AD95" i="1"/>
  <c r="AF82" i="1"/>
  <c r="AF65" i="1"/>
  <c r="F89" i="1"/>
  <c r="F88" i="1" s="1"/>
  <c r="F90" i="1" s="1"/>
  <c r="F91" i="1"/>
  <c r="F92" i="1" s="1"/>
  <c r="F86" i="1"/>
  <c r="F85" i="1" s="1"/>
  <c r="F87" i="1" s="1"/>
  <c r="F93" i="1"/>
  <c r="F94" i="1" s="1"/>
  <c r="E72" i="1" l="1"/>
  <c r="E73" i="1" s="1"/>
  <c r="E74" i="1" s="1"/>
  <c r="E77" i="1" s="1"/>
  <c r="AF85" i="1"/>
  <c r="AF86" i="1"/>
  <c r="AF87" i="1"/>
  <c r="AF88" i="1"/>
  <c r="AF89" i="1"/>
  <c r="AF90" i="1"/>
  <c r="AF91" i="1"/>
  <c r="AF92" i="1"/>
  <c r="AF93" i="1"/>
  <c r="AF94" i="1"/>
  <c r="AE79" i="1"/>
  <c r="F71" i="1"/>
  <c r="F72" i="1" s="1"/>
  <c r="F73" i="1" s="1"/>
  <c r="F74" i="1" s="1"/>
  <c r="F77" i="1" s="1"/>
  <c r="AG65" i="1"/>
  <c r="AG82" i="1"/>
  <c r="AF68" i="1"/>
  <c r="AF72" i="1"/>
  <c r="AF76" i="1"/>
  <c r="AF67" i="1"/>
  <c r="AF71" i="1"/>
  <c r="AF75" i="1"/>
  <c r="AF83" i="1"/>
  <c r="AF70" i="1"/>
  <c r="AF74" i="1"/>
  <c r="AF78" i="1"/>
  <c r="AF69" i="1"/>
  <c r="AF73" i="1"/>
  <c r="AF77" i="1"/>
  <c r="AF84" i="1"/>
  <c r="AE95" i="1"/>
  <c r="E75" i="1" l="1"/>
  <c r="E76" i="1" s="1"/>
  <c r="E78" i="1"/>
  <c r="E80" i="1" s="1"/>
  <c r="E81" i="1" s="1"/>
  <c r="E82" i="1" s="1"/>
  <c r="E83" i="1" s="1"/>
  <c r="AG85" i="1"/>
  <c r="AG86" i="1"/>
  <c r="AG87" i="1"/>
  <c r="AG88" i="1"/>
  <c r="AG89" i="1"/>
  <c r="AG90" i="1"/>
  <c r="AG91" i="1"/>
  <c r="AG92" i="1"/>
  <c r="AG93" i="1"/>
  <c r="AG94" i="1"/>
  <c r="AF79" i="1"/>
  <c r="F75" i="1"/>
  <c r="F76" i="1" s="1"/>
  <c r="AG68" i="1"/>
  <c r="AG72" i="1"/>
  <c r="AG76" i="1"/>
  <c r="AG67" i="1"/>
  <c r="AG71" i="1"/>
  <c r="AG75" i="1"/>
  <c r="AG84" i="1"/>
  <c r="AG70" i="1"/>
  <c r="AG74" i="1"/>
  <c r="AG78" i="1"/>
  <c r="AG69" i="1"/>
  <c r="AG73" i="1"/>
  <c r="AG77" i="1"/>
  <c r="AG83" i="1"/>
  <c r="AF95" i="1"/>
  <c r="AH65" i="1"/>
  <c r="AH82" i="1"/>
  <c r="AH85" i="1" l="1"/>
  <c r="AH87" i="1"/>
  <c r="AH89" i="1"/>
  <c r="AH91" i="1"/>
  <c r="AH93" i="1"/>
  <c r="AH86" i="1"/>
  <c r="AH88" i="1"/>
  <c r="AH90" i="1"/>
  <c r="AH92" i="1"/>
  <c r="AH94" i="1"/>
  <c r="AG79" i="1"/>
  <c r="AH67" i="1"/>
  <c r="AH71" i="1"/>
  <c r="AH75" i="1"/>
  <c r="AH83" i="1"/>
  <c r="AH68" i="1"/>
  <c r="AH72" i="1"/>
  <c r="AH76" i="1"/>
  <c r="AH69" i="1"/>
  <c r="AH73" i="1"/>
  <c r="AH77" i="1"/>
  <c r="AH84" i="1"/>
  <c r="AH70" i="1"/>
  <c r="AH74" i="1"/>
  <c r="AH78" i="1"/>
  <c r="AG95" i="1"/>
  <c r="AI65" i="1"/>
  <c r="AI82" i="1"/>
  <c r="AI88" i="1" l="1"/>
  <c r="AJ88" i="1" s="1"/>
  <c r="AI90" i="1"/>
  <c r="AJ90" i="1" s="1"/>
  <c r="AI85" i="1"/>
  <c r="AJ85" i="1" s="1"/>
  <c r="AI87" i="1"/>
  <c r="AJ87" i="1" s="1"/>
  <c r="AI89" i="1"/>
  <c r="AJ89" i="1" s="1"/>
  <c r="AI91" i="1"/>
  <c r="AI93" i="1"/>
  <c r="AJ93" i="1" s="1"/>
  <c r="AI94" i="1"/>
  <c r="AJ94" i="1" s="1"/>
  <c r="AI86" i="1"/>
  <c r="AJ86" i="1" s="1"/>
  <c r="AI92" i="1"/>
  <c r="AJ92" i="1" s="1"/>
  <c r="AH79" i="1"/>
  <c r="AI68" i="1"/>
  <c r="AI72" i="1"/>
  <c r="AJ72" i="1" s="1"/>
  <c r="AL72" i="1" s="1"/>
  <c r="AI76" i="1"/>
  <c r="AJ76" i="1" s="1"/>
  <c r="AL76" i="1" s="1"/>
  <c r="AI69" i="1"/>
  <c r="AJ69" i="1" s="1"/>
  <c r="AL69" i="1" s="1"/>
  <c r="AI73" i="1"/>
  <c r="AJ73" i="1" s="1"/>
  <c r="AL73" i="1" s="1"/>
  <c r="AI77" i="1"/>
  <c r="AJ77" i="1" s="1"/>
  <c r="AL77" i="1" s="1"/>
  <c r="AI70" i="1"/>
  <c r="AJ70" i="1" s="1"/>
  <c r="AL70" i="1" s="1"/>
  <c r="AI74" i="1"/>
  <c r="AJ74" i="1" s="1"/>
  <c r="AL74" i="1" s="1"/>
  <c r="AI78" i="1"/>
  <c r="AJ78" i="1" s="1"/>
  <c r="AL78" i="1" s="1"/>
  <c r="AJ91" i="1"/>
  <c r="AI67" i="1"/>
  <c r="AI71" i="1"/>
  <c r="AJ71" i="1" s="1"/>
  <c r="AL71" i="1" s="1"/>
  <c r="AI75" i="1"/>
  <c r="AJ75" i="1" s="1"/>
  <c r="AL75" i="1" s="1"/>
  <c r="AI84" i="1"/>
  <c r="AJ84" i="1" s="1"/>
  <c r="AI83" i="1"/>
  <c r="AH95" i="1"/>
  <c r="X97" i="1"/>
  <c r="X113" i="1"/>
  <c r="X115" i="1" l="1"/>
  <c r="X116" i="1"/>
  <c r="X117" i="1"/>
  <c r="X118" i="1"/>
  <c r="X119" i="1"/>
  <c r="X120" i="1"/>
  <c r="X121" i="1"/>
  <c r="X122" i="1"/>
  <c r="X123" i="1"/>
  <c r="X124" i="1"/>
  <c r="X125" i="1"/>
  <c r="AJ68" i="1"/>
  <c r="AI79" i="1"/>
  <c r="Y113" i="1"/>
  <c r="Y97" i="1"/>
  <c r="X100" i="1"/>
  <c r="X104" i="1"/>
  <c r="X108" i="1"/>
  <c r="X99" i="1"/>
  <c r="X103" i="1"/>
  <c r="X107" i="1"/>
  <c r="X114" i="1"/>
  <c r="X102" i="1"/>
  <c r="X106" i="1"/>
  <c r="X110" i="1"/>
  <c r="X101" i="1"/>
  <c r="X105" i="1"/>
  <c r="X109" i="1"/>
  <c r="AI95" i="1"/>
  <c r="AJ83" i="1"/>
  <c r="AJ95" i="1" s="1"/>
  <c r="AJ67" i="1"/>
  <c r="Y116" i="1" l="1"/>
  <c r="Y117" i="1"/>
  <c r="Y118" i="1"/>
  <c r="Y119" i="1"/>
  <c r="Y120" i="1"/>
  <c r="Y121" i="1"/>
  <c r="Y122" i="1"/>
  <c r="Y123" i="1"/>
  <c r="Y124" i="1"/>
  <c r="Y125" i="1"/>
  <c r="X111" i="1"/>
  <c r="AL68" i="1"/>
  <c r="AJ79" i="1"/>
  <c r="AL79" i="1" s="1"/>
  <c r="AL67" i="1"/>
  <c r="Z97" i="1"/>
  <c r="Z113" i="1"/>
  <c r="X126" i="1"/>
  <c r="Y100" i="1"/>
  <c r="Y108" i="1"/>
  <c r="Y99" i="1"/>
  <c r="Y107" i="1"/>
  <c r="Y102" i="1"/>
  <c r="Y106" i="1"/>
  <c r="Y110" i="1"/>
  <c r="Y101" i="1"/>
  <c r="Y105" i="1"/>
  <c r="Y109" i="1"/>
  <c r="Y115" i="1"/>
  <c r="Y104" i="1"/>
  <c r="Y103" i="1"/>
  <c r="Y114" i="1"/>
  <c r="Z116" i="1" l="1"/>
  <c r="Z118" i="1"/>
  <c r="Z120" i="1"/>
  <c r="Z122" i="1"/>
  <c r="Z124" i="1"/>
  <c r="Z117" i="1"/>
  <c r="Z119" i="1"/>
  <c r="Z121" i="1"/>
  <c r="Z123" i="1"/>
  <c r="Z125" i="1"/>
  <c r="Y111" i="1"/>
  <c r="Y126" i="1"/>
  <c r="AA113" i="1"/>
  <c r="AA97" i="1"/>
  <c r="Z100" i="1"/>
  <c r="Z104" i="1"/>
  <c r="Z108" i="1"/>
  <c r="Z99" i="1"/>
  <c r="Z103" i="1"/>
  <c r="Z107" i="1"/>
  <c r="Z114" i="1"/>
  <c r="Z102" i="1"/>
  <c r="Z106" i="1"/>
  <c r="Z110" i="1"/>
  <c r="Z115" i="1"/>
  <c r="Z101" i="1"/>
  <c r="Z105" i="1"/>
  <c r="Z109" i="1"/>
  <c r="AA125" i="1" l="1"/>
  <c r="AA116" i="1"/>
  <c r="AA118" i="1"/>
  <c r="AA120" i="1"/>
  <c r="AA122" i="1"/>
  <c r="AA124" i="1"/>
  <c r="AA117" i="1"/>
  <c r="AA119" i="1"/>
  <c r="AA121" i="1"/>
  <c r="AA123" i="1"/>
  <c r="Z111" i="1"/>
  <c r="AA99" i="1"/>
  <c r="AA103" i="1"/>
  <c r="AA107" i="1"/>
  <c r="AA114" i="1"/>
  <c r="AA100" i="1"/>
  <c r="AA104" i="1"/>
  <c r="AA108" i="1"/>
  <c r="AA101" i="1"/>
  <c r="AA105" i="1"/>
  <c r="AA109" i="1"/>
  <c r="AA115" i="1"/>
  <c r="AA102" i="1"/>
  <c r="AA106" i="1"/>
  <c r="AA110" i="1"/>
  <c r="Z126" i="1"/>
  <c r="AB113" i="1"/>
  <c r="AB97" i="1"/>
  <c r="AB116" i="1" l="1"/>
  <c r="AB117" i="1"/>
  <c r="AB118" i="1"/>
  <c r="AB119" i="1"/>
  <c r="AB120" i="1"/>
  <c r="AB121" i="1"/>
  <c r="AB122" i="1"/>
  <c r="AB123" i="1"/>
  <c r="AB124" i="1"/>
  <c r="AB125" i="1"/>
  <c r="AA111" i="1"/>
  <c r="AB102" i="1"/>
  <c r="AB106" i="1"/>
  <c r="AB110" i="1"/>
  <c r="AB115" i="1"/>
  <c r="AB101" i="1"/>
  <c r="AB105" i="1"/>
  <c r="AB109" i="1"/>
  <c r="AB100" i="1"/>
  <c r="AB104" i="1"/>
  <c r="AB108" i="1"/>
  <c r="AB99" i="1"/>
  <c r="AB103" i="1"/>
  <c r="AB107" i="1"/>
  <c r="AB114" i="1"/>
  <c r="AC113" i="1"/>
  <c r="AC97" i="1"/>
  <c r="AA126" i="1"/>
  <c r="AC116" i="1" l="1"/>
  <c r="AC117" i="1"/>
  <c r="AC118" i="1"/>
  <c r="AC119" i="1"/>
  <c r="AC120" i="1"/>
  <c r="AC121" i="1"/>
  <c r="AC122" i="1"/>
  <c r="AC123" i="1"/>
  <c r="AC124" i="1"/>
  <c r="AC125" i="1"/>
  <c r="AB111" i="1"/>
  <c r="AD113" i="1"/>
  <c r="AD97" i="1"/>
  <c r="AC101" i="1"/>
  <c r="AC109" i="1"/>
  <c r="AC115" i="1"/>
  <c r="AC102" i="1"/>
  <c r="AC110" i="1"/>
  <c r="AC99" i="1"/>
  <c r="AC103" i="1"/>
  <c r="AC107" i="1"/>
  <c r="AC114" i="1"/>
  <c r="AC100" i="1"/>
  <c r="AC104" i="1"/>
  <c r="AC108" i="1"/>
  <c r="AC105" i="1"/>
  <c r="AC106" i="1"/>
  <c r="AB126" i="1"/>
  <c r="G43" i="1"/>
  <c r="G44" i="1" s="1"/>
  <c r="G46" i="1" s="1"/>
  <c r="G48" i="1" s="1"/>
  <c r="G40" i="1"/>
  <c r="G69" i="1"/>
  <c r="G59" i="1"/>
  <c r="G61" i="1" s="1"/>
  <c r="G50" i="1" l="1"/>
  <c r="G51" i="1"/>
  <c r="G79" i="1" s="1"/>
  <c r="AD117" i="1"/>
  <c r="AD119" i="1"/>
  <c r="AD121" i="1"/>
  <c r="AD123" i="1"/>
  <c r="AD125" i="1"/>
  <c r="AD116" i="1"/>
  <c r="AD118" i="1"/>
  <c r="AD120" i="1"/>
  <c r="AD122" i="1"/>
  <c r="AD124" i="1"/>
  <c r="AC111" i="1"/>
  <c r="G70" i="1"/>
  <c r="G93" i="1" s="1"/>
  <c r="G63" i="1"/>
  <c r="G64" i="1" s="1"/>
  <c r="AC126" i="1"/>
  <c r="AD99" i="1"/>
  <c r="AD103" i="1"/>
  <c r="AD107" i="1"/>
  <c r="AD114" i="1"/>
  <c r="AD100" i="1"/>
  <c r="AD104" i="1"/>
  <c r="AD108" i="1"/>
  <c r="AD115" i="1"/>
  <c r="AD101" i="1"/>
  <c r="AD105" i="1"/>
  <c r="AD109" i="1"/>
  <c r="AD102" i="1"/>
  <c r="AD106" i="1"/>
  <c r="AD110" i="1"/>
  <c r="AE97" i="1"/>
  <c r="AE113" i="1"/>
  <c r="G52" i="1" l="1"/>
  <c r="G53" i="1" s="1"/>
  <c r="AE116" i="1"/>
  <c r="AE118" i="1"/>
  <c r="AE120" i="1"/>
  <c r="AE122" i="1"/>
  <c r="AE117" i="1"/>
  <c r="AE119" i="1"/>
  <c r="AE121" i="1"/>
  <c r="AE123" i="1"/>
  <c r="AE125" i="1"/>
  <c r="AE124" i="1"/>
  <c r="AD111" i="1"/>
  <c r="G91" i="1"/>
  <c r="G86" i="1"/>
  <c r="G85" i="1" s="1"/>
  <c r="G89" i="1"/>
  <c r="G88" i="1" s="1"/>
  <c r="AE101" i="1"/>
  <c r="AE105" i="1"/>
  <c r="AE109" i="1"/>
  <c r="AE115" i="1"/>
  <c r="AE102" i="1"/>
  <c r="AE106" i="1"/>
  <c r="AE110" i="1"/>
  <c r="AE99" i="1"/>
  <c r="AE103" i="1"/>
  <c r="AE107" i="1"/>
  <c r="AE114" i="1"/>
  <c r="AE100" i="1"/>
  <c r="AE104" i="1"/>
  <c r="AE108" i="1"/>
  <c r="AD126" i="1"/>
  <c r="AF97" i="1"/>
  <c r="AF113" i="1"/>
  <c r="H89" i="1"/>
  <c r="H88" i="1" s="1"/>
  <c r="H90" i="1" s="1"/>
  <c r="H91" i="1"/>
  <c r="H92" i="1" s="1"/>
  <c r="H71" i="1" s="1"/>
  <c r="H72" i="1" s="1"/>
  <c r="H73" i="1" s="1"/>
  <c r="H74" i="1" s="1"/>
  <c r="H77" i="1" s="1"/>
  <c r="H86" i="1"/>
  <c r="H85" i="1" s="1"/>
  <c r="H87" i="1" s="1"/>
  <c r="H93" i="1"/>
  <c r="H94" i="1" s="1"/>
  <c r="AF116" i="1" l="1"/>
  <c r="AF117" i="1"/>
  <c r="AF118" i="1"/>
  <c r="AF119" i="1"/>
  <c r="AF120" i="1"/>
  <c r="AF121" i="1"/>
  <c r="AF122" i="1"/>
  <c r="AF123" i="1"/>
  <c r="AF124" i="1"/>
  <c r="AF125" i="1"/>
  <c r="AE111" i="1"/>
  <c r="G71" i="1"/>
  <c r="H75" i="1"/>
  <c r="H76" i="1" s="1"/>
  <c r="AF115" i="1"/>
  <c r="AF101" i="1"/>
  <c r="AF105" i="1"/>
  <c r="AF109" i="1"/>
  <c r="AF102" i="1"/>
  <c r="AF106" i="1"/>
  <c r="AF110" i="1"/>
  <c r="AF99" i="1"/>
  <c r="AF103" i="1"/>
  <c r="AF107" i="1"/>
  <c r="AF114" i="1"/>
  <c r="AF100" i="1"/>
  <c r="AF104" i="1"/>
  <c r="AF108" i="1"/>
  <c r="AE126" i="1"/>
  <c r="AG113" i="1"/>
  <c r="AG97" i="1"/>
  <c r="G72" i="1" l="1"/>
  <c r="G73" i="1" s="1"/>
  <c r="G75" i="1" s="1"/>
  <c r="G76" i="1" s="1"/>
  <c r="G78" i="1"/>
  <c r="G80" i="1" s="1"/>
  <c r="AG116" i="1"/>
  <c r="AG117" i="1"/>
  <c r="AG118" i="1"/>
  <c r="AG119" i="1"/>
  <c r="AG120" i="1"/>
  <c r="AG121" i="1"/>
  <c r="AG122" i="1"/>
  <c r="AG123" i="1"/>
  <c r="AG124" i="1"/>
  <c r="AG125" i="1"/>
  <c r="AF111" i="1"/>
  <c r="AF126" i="1"/>
  <c r="AG99" i="1"/>
  <c r="AG103" i="1"/>
  <c r="AG107" i="1"/>
  <c r="AG114" i="1"/>
  <c r="AG100" i="1"/>
  <c r="AG104" i="1"/>
  <c r="AG108" i="1"/>
  <c r="AG101" i="1"/>
  <c r="AG105" i="1"/>
  <c r="AG109" i="1"/>
  <c r="AG115" i="1"/>
  <c r="AG102" i="1"/>
  <c r="AG106" i="1"/>
  <c r="AG110" i="1"/>
  <c r="AH97" i="1"/>
  <c r="AH113" i="1"/>
  <c r="G74" i="1" l="1"/>
  <c r="G77" i="1" s="1"/>
  <c r="G81" i="1"/>
  <c r="G82" i="1" s="1"/>
  <c r="G83" i="1" s="1"/>
  <c r="AH116" i="1"/>
  <c r="AH118" i="1"/>
  <c r="AH120" i="1"/>
  <c r="AH122" i="1"/>
  <c r="AH124" i="1"/>
  <c r="AH117" i="1"/>
  <c r="AH119" i="1"/>
  <c r="AH121" i="1"/>
  <c r="AH123" i="1"/>
  <c r="AH125" i="1"/>
  <c r="AG111" i="1"/>
  <c r="AI97" i="1"/>
  <c r="AI113" i="1"/>
  <c r="AG126" i="1"/>
  <c r="AH99" i="1"/>
  <c r="AH103" i="1"/>
  <c r="AH107" i="1"/>
  <c r="AH114" i="1"/>
  <c r="AH100" i="1"/>
  <c r="AH104" i="1"/>
  <c r="AH108" i="1"/>
  <c r="AH115" i="1"/>
  <c r="AH101" i="1"/>
  <c r="AH105" i="1"/>
  <c r="AH109" i="1"/>
  <c r="AH102" i="1"/>
  <c r="AH106" i="1"/>
  <c r="AH110" i="1"/>
  <c r="AI116" i="1" l="1"/>
  <c r="AJ116" i="1" s="1"/>
  <c r="AI118" i="1"/>
  <c r="AI120" i="1"/>
  <c r="AJ120" i="1" s="1"/>
  <c r="AI122" i="1"/>
  <c r="AJ122" i="1" s="1"/>
  <c r="AI124" i="1"/>
  <c r="AJ124" i="1" s="1"/>
  <c r="AI119" i="1"/>
  <c r="AJ119" i="1" s="1"/>
  <c r="AI117" i="1"/>
  <c r="AJ117" i="1" s="1"/>
  <c r="AI121" i="1"/>
  <c r="AJ121" i="1" s="1"/>
  <c r="AI123" i="1"/>
  <c r="AJ123" i="1" s="1"/>
  <c r="AI125" i="1"/>
  <c r="AJ125" i="1" s="1"/>
  <c r="AH111" i="1"/>
  <c r="AH126" i="1"/>
  <c r="AI101" i="1"/>
  <c r="AJ101" i="1" s="1"/>
  <c r="AL101" i="1" s="1"/>
  <c r="AI105" i="1"/>
  <c r="AJ105" i="1" s="1"/>
  <c r="AL105" i="1" s="1"/>
  <c r="AI109" i="1"/>
  <c r="AJ109" i="1" s="1"/>
  <c r="AL109" i="1" s="1"/>
  <c r="AI100" i="1"/>
  <c r="AI104" i="1"/>
  <c r="AJ104" i="1" s="1"/>
  <c r="AL104" i="1" s="1"/>
  <c r="AI108" i="1"/>
  <c r="AJ108" i="1" s="1"/>
  <c r="AL108" i="1" s="1"/>
  <c r="AI110" i="1"/>
  <c r="AJ110" i="1" s="1"/>
  <c r="AL110" i="1" s="1"/>
  <c r="AI115" i="1"/>
  <c r="AJ115" i="1" s="1"/>
  <c r="AI99" i="1"/>
  <c r="AI103" i="1"/>
  <c r="AJ103" i="1" s="1"/>
  <c r="AL103" i="1" s="1"/>
  <c r="AI107" i="1"/>
  <c r="AJ107" i="1" s="1"/>
  <c r="AL107" i="1" s="1"/>
  <c r="AI114" i="1"/>
  <c r="AI102" i="1"/>
  <c r="AJ102" i="1" s="1"/>
  <c r="AL102" i="1" s="1"/>
  <c r="AI106" i="1"/>
  <c r="AJ106" i="1" s="1"/>
  <c r="AL106" i="1" s="1"/>
  <c r="AJ118" i="1"/>
  <c r="AJ100" i="1" l="1"/>
  <c r="AI111" i="1"/>
  <c r="AI126" i="1"/>
  <c r="AJ114" i="1"/>
  <c r="AJ126" i="1" s="1"/>
  <c r="AJ99" i="1"/>
  <c r="AL100" i="1" l="1"/>
  <c r="AJ111" i="1"/>
  <c r="AL111" i="1" s="1"/>
  <c r="AL99" i="1"/>
  <c r="I43" i="1" l="1"/>
  <c r="I44" i="1" s="1"/>
  <c r="I46" i="1" s="1"/>
  <c r="I48" i="1" s="1"/>
  <c r="I59" i="1"/>
  <c r="I61" i="1" s="1"/>
  <c r="I63" i="1" s="1"/>
  <c r="I64" i="1" s="1"/>
  <c r="I40" i="1"/>
  <c r="I69" i="1"/>
  <c r="I50" i="1" l="1"/>
  <c r="I51" i="1"/>
  <c r="I79" i="1" s="1"/>
  <c r="I70" i="1"/>
  <c r="I86" i="1" s="1"/>
  <c r="I85" i="1" s="1"/>
  <c r="I89" i="1" l="1"/>
  <c r="I88" i="1" s="1"/>
  <c r="I91" i="1"/>
  <c r="I71" i="1" s="1"/>
  <c r="I72" i="1" s="1"/>
  <c r="I73" i="1" s="1"/>
  <c r="I93" i="1"/>
  <c r="I52" i="1"/>
  <c r="I53" i="1" s="1"/>
  <c r="J86" i="1"/>
  <c r="J85" i="1" s="1"/>
  <c r="J87" i="1" s="1"/>
  <c r="J93" i="1"/>
  <c r="J94" i="1" s="1"/>
  <c r="J89" i="1"/>
  <c r="J88" i="1" s="1"/>
  <c r="J90" i="1" s="1"/>
  <c r="J91" i="1"/>
  <c r="J92" i="1" s="1"/>
  <c r="J71" i="1" s="1"/>
  <c r="J72" i="1" s="1"/>
  <c r="J73" i="1" s="1"/>
  <c r="J75" i="1" s="1"/>
  <c r="J76" i="1" s="1"/>
  <c r="I75" i="1" l="1"/>
  <c r="I76" i="1" s="1"/>
  <c r="I74" i="1"/>
  <c r="I77" i="1" s="1"/>
  <c r="I78" i="1"/>
  <c r="I80" i="1" s="1"/>
  <c r="J74" i="1"/>
  <c r="J77" i="1" s="1"/>
  <c r="I81" i="1" l="1"/>
  <c r="I82" i="1" s="1"/>
  <c r="I83" i="1" s="1"/>
  <c r="C17" i="12" l="1"/>
  <c r="C23" i="12" s="1"/>
  <c r="I17" i="12" l="1"/>
  <c r="I23" i="12" s="1"/>
  <c r="E17" i="12"/>
  <c r="E23" i="12" s="1"/>
  <c r="G17" i="12"/>
  <c r="G23" i="12" s="1"/>
  <c r="K17" i="12"/>
  <c r="K23" i="12" s="1"/>
  <c r="J17" i="12"/>
  <c r="J23" i="12" s="1"/>
  <c r="L17" i="12"/>
  <c r="L23" i="12" s="1"/>
  <c r="M17" i="12"/>
  <c r="M23" i="12" s="1"/>
  <c r="N17" i="12"/>
  <c r="N23" i="12" s="1"/>
  <c r="O8" i="12"/>
  <c r="F17" i="12"/>
  <c r="F23" i="12" s="1"/>
  <c r="H17" i="12"/>
  <c r="H23" i="12" s="1"/>
  <c r="D17" i="12"/>
  <c r="D23" i="12" s="1"/>
  <c r="O17" i="12" l="1"/>
  <c r="O23" i="12" l="1"/>
  <c r="D77" i="1" l="1"/>
  <c r="C77" i="1"/>
  <c r="N38" i="12"/>
  <c r="O38" i="12" s="1"/>
  <c r="C29" i="12" l="1"/>
  <c r="F29" i="12"/>
  <c r="N29" i="12"/>
  <c r="K29" i="12"/>
  <c r="H29" i="12"/>
  <c r="D29" i="12"/>
  <c r="M29" i="12"/>
  <c r="Q39" i="8"/>
  <c r="O29" i="12"/>
  <c r="L29" i="12"/>
  <c r="G29" i="12"/>
  <c r="I29" i="12"/>
  <c r="J29" i="12"/>
  <c r="E29" i="12"/>
  <c r="N35" i="12"/>
  <c r="N44" i="12"/>
  <c r="N45" i="12" s="1"/>
  <c r="P86" i="8"/>
  <c r="P88" i="8" s="1"/>
  <c r="P94" i="8" s="1"/>
  <c r="P100" i="8" s="1"/>
  <c r="N47" i="12" l="1"/>
  <c r="N48" i="12"/>
  <c r="N50" i="12" l="1"/>
  <c r="I86" i="8"/>
  <c r="I88" i="8"/>
  <c r="I94" i="8"/>
  <c r="I100" i="8" s="1"/>
  <c r="F35" i="12"/>
  <c r="F44" i="12"/>
  <c r="F45" i="12" s="1"/>
  <c r="L35" i="12"/>
  <c r="L44" i="12"/>
  <c r="L45" i="12" s="1"/>
  <c r="G86" i="8"/>
  <c r="G88" i="8"/>
  <c r="G94" i="8" s="1"/>
  <c r="G100" i="8" s="1"/>
  <c r="J35" i="12"/>
  <c r="J44" i="12"/>
  <c r="J45" i="12"/>
  <c r="J47" i="12" s="1"/>
  <c r="G35" i="12"/>
  <c r="G44" i="12" s="1"/>
  <c r="G45" i="12" s="1"/>
  <c r="M86" i="8"/>
  <c r="M88" i="8" s="1"/>
  <c r="M94" i="8" s="1"/>
  <c r="M100" i="8" s="1"/>
  <c r="J86" i="8"/>
  <c r="J88" i="8"/>
  <c r="J94" i="8"/>
  <c r="J100" i="8" s="1"/>
  <c r="O35" i="12"/>
  <c r="O44" i="12" s="1"/>
  <c r="O45" i="12" s="1"/>
  <c r="M35" i="12"/>
  <c r="M44" i="12"/>
  <c r="M45" i="12" s="1"/>
  <c r="I35" i="12"/>
  <c r="I44" i="12"/>
  <c r="I45" i="12"/>
  <c r="I48" i="12" s="1"/>
  <c r="E35" i="12"/>
  <c r="E44" i="12"/>
  <c r="E45" i="12"/>
  <c r="E48" i="12" s="1"/>
  <c r="E47" i="12"/>
  <c r="E50" i="12" s="1"/>
  <c r="F86" i="8"/>
  <c r="F88" i="8"/>
  <c r="F94" i="8"/>
  <c r="F100" i="8" s="1"/>
  <c r="C45" i="12"/>
  <c r="C47" i="12" s="1"/>
  <c r="H35" i="12"/>
  <c r="H44" i="12"/>
  <c r="H45" i="12" s="1"/>
  <c r="K35" i="12"/>
  <c r="K44" i="12"/>
  <c r="K45" i="12" s="1"/>
  <c r="K86" i="8"/>
  <c r="K88" i="8"/>
  <c r="K94" i="8" s="1"/>
  <c r="K100" i="8" s="1"/>
  <c r="E86" i="8"/>
  <c r="E88" i="8"/>
  <c r="E94" i="8"/>
  <c r="E100" i="8"/>
  <c r="E101" i="8" s="1"/>
  <c r="L86" i="8"/>
  <c r="L88" i="8"/>
  <c r="L94" i="8"/>
  <c r="L100" i="8" s="1"/>
  <c r="H86" i="8"/>
  <c r="H88" i="8"/>
  <c r="H94" i="8"/>
  <c r="H100" i="8"/>
  <c r="Q84" i="8"/>
  <c r="Q86" i="8"/>
  <c r="Q88" i="8"/>
  <c r="C59" i="1" s="1"/>
  <c r="C61" i="1" s="1"/>
  <c r="O86" i="8"/>
  <c r="O88" i="8" s="1"/>
  <c r="O94" i="8" s="1"/>
  <c r="O100" i="8" s="1"/>
  <c r="D35" i="12"/>
  <c r="D44" i="12" s="1"/>
  <c r="D45" i="12" s="1"/>
  <c r="N86" i="8"/>
  <c r="N88" i="8"/>
  <c r="N94" i="8"/>
  <c r="N100" i="8" s="1"/>
  <c r="C35" i="12"/>
  <c r="C44" i="12"/>
  <c r="C64" i="1" l="1"/>
  <c r="C63" i="1"/>
  <c r="L47" i="12"/>
  <c r="L50" i="12" s="1"/>
  <c r="L48" i="12"/>
  <c r="O48" i="12"/>
  <c r="O47" i="12"/>
  <c r="O50" i="12" s="1"/>
  <c r="D47" i="12"/>
  <c r="D50" i="12" s="1"/>
  <c r="D48" i="12"/>
  <c r="F48" i="12"/>
  <c r="F47" i="12"/>
  <c r="F50" i="12" s="1"/>
  <c r="K48" i="12"/>
  <c r="K47" i="12"/>
  <c r="F101" i="8"/>
  <c r="G101" i="8" s="1"/>
  <c r="H101" i="8" s="1"/>
  <c r="I101" i="8" s="1"/>
  <c r="J101" i="8" s="1"/>
  <c r="K101" i="8" s="1"/>
  <c r="L101" i="8" s="1"/>
  <c r="M101" i="8" s="1"/>
  <c r="N101" i="8" s="1"/>
  <c r="O101" i="8" s="1"/>
  <c r="P101" i="8" s="1"/>
  <c r="H48" i="12"/>
  <c r="H47" i="12"/>
  <c r="H50" i="12" s="1"/>
  <c r="G47" i="12"/>
  <c r="G50" i="12" s="1"/>
  <c r="G48" i="12"/>
  <c r="Q94" i="8"/>
  <c r="M48" i="12"/>
  <c r="M47" i="12"/>
  <c r="Q100" i="8"/>
  <c r="C43" i="1"/>
  <c r="C44" i="1" s="1"/>
  <c r="C46" i="1" s="1"/>
  <c r="C48" i="1" s="1"/>
  <c r="C48" i="12"/>
  <c r="C50" i="12" s="1"/>
  <c r="C51" i="12" s="1"/>
  <c r="D51" i="12" s="1"/>
  <c r="E51" i="12" s="1"/>
  <c r="F51" i="12" s="1"/>
  <c r="G51" i="12" s="1"/>
  <c r="H51" i="12" s="1"/>
  <c r="I51" i="12" s="1"/>
  <c r="J48" i="12"/>
  <c r="J50" i="12" s="1"/>
  <c r="I47" i="12"/>
  <c r="I50" i="12" s="1"/>
  <c r="C40" i="1"/>
  <c r="C69" i="1"/>
  <c r="J51" i="12" l="1"/>
  <c r="C50" i="1"/>
  <c r="C51" i="1"/>
  <c r="C79" i="1" s="1"/>
  <c r="C80" i="1" s="1"/>
  <c r="C93" i="1"/>
  <c r="C86" i="1"/>
  <c r="C85" i="1" s="1"/>
  <c r="C70" i="1"/>
  <c r="C71" i="1"/>
  <c r="C91" i="1"/>
  <c r="D71" i="1"/>
  <c r="C89" i="1"/>
  <c r="C88" i="1" s="1"/>
  <c r="M50" i="12"/>
  <c r="K50" i="12"/>
  <c r="C81" i="1" l="1"/>
  <c r="C82" i="1" s="1"/>
  <c r="C83" i="1" s="1"/>
  <c r="D93" i="1"/>
  <c r="D94" i="1" s="1"/>
  <c r="D91" i="1"/>
  <c r="D92" i="1" s="1"/>
  <c r="D86" i="1"/>
  <c r="D85" i="1" s="1"/>
  <c r="D87" i="1" s="1"/>
  <c r="D89" i="1"/>
  <c r="D88" i="1" s="1"/>
  <c r="D90" i="1" s="1"/>
  <c r="C52" i="1"/>
  <c r="C53" i="1" s="1"/>
  <c r="D72" i="1"/>
  <c r="D73" i="1" s="1"/>
  <c r="C72" i="1"/>
  <c r="C73" i="1"/>
  <c r="K51" i="12"/>
  <c r="L51" i="12" s="1"/>
  <c r="M51" i="12" s="1"/>
  <c r="N51" i="12" s="1"/>
  <c r="D75" i="1" l="1"/>
  <c r="D76" i="1" s="1"/>
  <c r="D74" i="1"/>
  <c r="C74" i="1"/>
  <c r="C75" i="1"/>
  <c r="C76" i="1" s="1"/>
</calcChain>
</file>

<file path=xl/sharedStrings.xml><?xml version="1.0" encoding="utf-8"?>
<sst xmlns="http://schemas.openxmlformats.org/spreadsheetml/2006/main" count="844" uniqueCount="663">
  <si>
    <t>Personalkosten</t>
  </si>
  <si>
    <t>Mittelzufluß</t>
  </si>
  <si>
    <t>Umsatzsteuersatz, voll</t>
  </si>
  <si>
    <t>Steuergrenzen</t>
  </si>
  <si>
    <t>Umsatzsteuersatz, ermäßigt</t>
  </si>
  <si>
    <t>AG-Anteil</t>
  </si>
  <si>
    <t>AN-Anteil</t>
  </si>
  <si>
    <t>Gesamt</t>
  </si>
  <si>
    <t>Gehalt</t>
  </si>
  <si>
    <t>Kirchensteuer</t>
  </si>
  <si>
    <t>Solidaritiätszuschlag</t>
  </si>
  <si>
    <t>Rentenversicherung</t>
  </si>
  <si>
    <t>Freigrenze Solidaritätszuschlag, ledig</t>
  </si>
  <si>
    <t>Gesetzliche Krankenversicherung</t>
  </si>
  <si>
    <t>Freigrenze Solidaritätszuschlag,verheiratet</t>
  </si>
  <si>
    <t>Pflegeversicherung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</si>
  <si>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</si>
  <si>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</si>
  <si>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</si>
  <si>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</si>
  <si>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</si>
  <si>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</si>
  <si>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</si>
  <si>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</si>
  <si>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</si>
  <si>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</si>
  <si>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</si>
  <si>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</si>
  <si>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Anzahl Monate</t>
  </si>
  <si>
    <t>Arbeitslosenversicherung</t>
  </si>
  <si>
    <t>Unternehmerlohn</t>
  </si>
  <si>
    <t>Gesetzliche Unfallversicherung</t>
  </si>
  <si>
    <t>Umlage U1</t>
  </si>
  <si>
    <t>Umlage U2</t>
  </si>
  <si>
    <t>Notwendiger Unternehmerlohn</t>
  </si>
  <si>
    <t>Summe J5 bis J12</t>
  </si>
  <si>
    <t>Zu versteuerndes Einnkommen, verheiratet (Berechungsgrundlage)</t>
  </si>
  <si>
    <t>Summe J7 bis J12</t>
  </si>
  <si>
    <t>Einkommensteuer</t>
  </si>
  <si>
    <t>Mini-Job</t>
  </si>
  <si>
    <t>Solidaritätszuschlag</t>
  </si>
  <si>
    <t>Steuerformeln</t>
  </si>
  <si>
    <t>Gesamtsumme Steuer</t>
  </si>
  <si>
    <t>Gesamtsumme Steuer, gerundet</t>
  </si>
  <si>
    <t>Kirchensteuer, gerundet</t>
  </si>
  <si>
    <t>Berücksichtigung in der Rentabilitätsvorschau</t>
  </si>
  <si>
    <t>Übertrag</t>
  </si>
  <si>
    <t>Bemessungsgrundlage</t>
  </si>
  <si>
    <t>Pauschale Steuer</t>
  </si>
  <si>
    <t>Gewerbesteuer</t>
  </si>
  <si>
    <t>Gewerbeertrag</t>
  </si>
  <si>
    <t>Insolvenzgeldumlage</t>
  </si>
  <si>
    <t>Gewerbesteuerfreibetrag</t>
  </si>
  <si>
    <t>Gewerbeertrag inkl. Zinsen</t>
  </si>
  <si>
    <t>Gesetzliche Krankenversicherung/Rentenversicherung</t>
  </si>
  <si>
    <t>Gerundeter Gewerbeertrag</t>
  </si>
  <si>
    <t>Abzüglich Freibetrag</t>
  </si>
  <si>
    <t>Beitragsbemessungsgrenze</t>
  </si>
  <si>
    <t>KV</t>
  </si>
  <si>
    <t>RV</t>
  </si>
  <si>
    <t>Korrigierter Gewerbeertrag</t>
  </si>
  <si>
    <t>Steuermesszahl</t>
  </si>
  <si>
    <t>Steuermessbetrag</t>
  </si>
  <si>
    <t>Gewerbesteuerschuld</t>
  </si>
  <si>
    <t>Sonstige</t>
  </si>
  <si>
    <t>Körperschaftssteuer</t>
  </si>
  <si>
    <t>Lfd-Nr. 1</t>
  </si>
  <si>
    <t>Lfd-Nr. 2</t>
  </si>
  <si>
    <t>Lfd-Nr. 3</t>
  </si>
  <si>
    <t>Lfd-Nr. 4</t>
  </si>
  <si>
    <t>Gewinn</t>
  </si>
  <si>
    <t>Lfd-Nr. 5</t>
  </si>
  <si>
    <t>Körperschaftssteuersatz</t>
  </si>
  <si>
    <t>Lfd-Nr. 6</t>
  </si>
  <si>
    <t xml:space="preserve">Körperschaftssteuer </t>
  </si>
  <si>
    <t>Lfd-Nr. 7</t>
  </si>
  <si>
    <t>Lfd-Nr. 8</t>
  </si>
  <si>
    <t>Solidaritätszuschlag/€</t>
  </si>
  <si>
    <t>Lfd-Nr. 9</t>
  </si>
  <si>
    <t>Körperschaftssteuerschuld</t>
  </si>
  <si>
    <t>Lfd-Nr. 10</t>
  </si>
  <si>
    <t>Einkommensteuer (Gewerbebetrieb)</t>
  </si>
  <si>
    <t>Lfd-Nr. 11</t>
  </si>
  <si>
    <t>Lfd-Nr. 12</t>
  </si>
  <si>
    <t>Ledig</t>
  </si>
  <si>
    <t>Verheiratet</t>
  </si>
  <si>
    <t>Zu versteuerndes Einnkommen</t>
  </si>
  <si>
    <t>Steuerbelastung, Gesamt</t>
  </si>
  <si>
    <t>Brüggen</t>
  </si>
  <si>
    <t>Dormagen</t>
  </si>
  <si>
    <t>Grefrath</t>
  </si>
  <si>
    <t>Telefon</t>
  </si>
  <si>
    <t>Grevenbroich</t>
  </si>
  <si>
    <t>Jüchen</t>
  </si>
  <si>
    <t>Kaarst</t>
  </si>
  <si>
    <t>Kempen</t>
  </si>
  <si>
    <t>Korschenbroich</t>
  </si>
  <si>
    <t>Krefeld</t>
  </si>
  <si>
    <t>Meerbusch</t>
  </si>
  <si>
    <t>Mönchengladbach</t>
  </si>
  <si>
    <t>Nettetal</t>
  </si>
  <si>
    <t>Neuss</t>
  </si>
  <si>
    <t>Niederkrüchten</t>
  </si>
  <si>
    <t>Rommerskirchen</t>
  </si>
  <si>
    <t>Schwalmtal</t>
  </si>
  <si>
    <t>Tönisvorst</t>
  </si>
  <si>
    <t>Viersen</t>
  </si>
  <si>
    <t>Willich</t>
  </si>
  <si>
    <t>Zwischensumme</t>
  </si>
  <si>
    <t>Sonstiges</t>
  </si>
  <si>
    <t>Summe</t>
  </si>
  <si>
    <t>Personalkosten gesamt</t>
  </si>
  <si>
    <t>Eigenkapital</t>
  </si>
  <si>
    <t>Tilgung</t>
  </si>
  <si>
    <t>Zinsen</t>
  </si>
  <si>
    <t>Jahr</t>
  </si>
  <si>
    <t>Gesamtleistung</t>
  </si>
  <si>
    <t>Fremdleistungen</t>
  </si>
  <si>
    <t>Lohnnebenkosten</t>
  </si>
  <si>
    <t>Werbekosten</t>
  </si>
  <si>
    <t>Summe Sonstige betriebliche Kosten</t>
  </si>
  <si>
    <t>Abschreibungen</t>
  </si>
  <si>
    <t>Ergebnis der gewöhnlichen Geschäftstätigkeit</t>
  </si>
  <si>
    <t>Außerordentliche Erträge</t>
  </si>
  <si>
    <t>Außerordentliche Aufwendungen</t>
  </si>
  <si>
    <t>Überschuss/Fehlbetrag</t>
  </si>
  <si>
    <t>Überschuss</t>
  </si>
  <si>
    <t>Überschuss Kumulativ</t>
  </si>
  <si>
    <t>Liquiditätsplan</t>
  </si>
  <si>
    <t>Liquide Mittel</t>
  </si>
  <si>
    <t>Kapitalzufluss</t>
  </si>
  <si>
    <t>Einnahmen</t>
  </si>
  <si>
    <t xml:space="preserve">Gesamtleistung gem. GuV </t>
  </si>
  <si>
    <t>Gesamteinnahmen</t>
  </si>
  <si>
    <t>Verfügbare Mittel</t>
  </si>
  <si>
    <t>Ausgaben</t>
  </si>
  <si>
    <t>Investitionen</t>
  </si>
  <si>
    <t>Gesamtausgaben</t>
  </si>
  <si>
    <t>Liquidität Zwischensumme</t>
  </si>
  <si>
    <t>(+) Überdeckung</t>
  </si>
  <si>
    <t>(-) Unterdeckung</t>
  </si>
  <si>
    <t>Zufluss/Abfluss Kontokorrentkredit (+/-)</t>
  </si>
  <si>
    <t>Liquidität</t>
  </si>
  <si>
    <t>Liquidität Kumuliert</t>
  </si>
  <si>
    <t>Sonderzahlungen</t>
  </si>
  <si>
    <t>Nutzungsdauer in Jahren</t>
  </si>
  <si>
    <t>Raumkosten</t>
  </si>
  <si>
    <t>Miete</t>
  </si>
  <si>
    <t>Pacht</t>
  </si>
  <si>
    <t>Heizung</t>
  </si>
  <si>
    <t>Reinigung</t>
  </si>
  <si>
    <t>Raumkosten gesamt</t>
  </si>
  <si>
    <t>Versicherungen</t>
  </si>
  <si>
    <t>Beiträge</t>
  </si>
  <si>
    <t>Fahrzeugkosten</t>
  </si>
  <si>
    <t>Garagenmiete</t>
  </si>
  <si>
    <t>Leasingfahrzeuge</t>
  </si>
  <si>
    <t>Fahrzeugkosten gesamt</t>
  </si>
  <si>
    <t>Werbung/Reisekosten</t>
  </si>
  <si>
    <t>Geschenke</t>
  </si>
  <si>
    <t>Bewirtungen</t>
  </si>
  <si>
    <t>Reisekosten Arbeitnehmer</t>
  </si>
  <si>
    <t>Reisekosten Unternehmer</t>
  </si>
  <si>
    <t>Fahrten Wohnung/Betriebsstätte</t>
  </si>
  <si>
    <t>Werbung/Reisekosten gesamt</t>
  </si>
  <si>
    <t>Kosten der Warenabgabe</t>
  </si>
  <si>
    <t>Verpackungsmaterial</t>
  </si>
  <si>
    <t>Ausgangsfrachten</t>
  </si>
  <si>
    <t>Verkaufsprovisionen</t>
  </si>
  <si>
    <t>Kosten Warenabgabe gesamt</t>
  </si>
  <si>
    <t>Verwaltungskosten</t>
  </si>
  <si>
    <t>Porto</t>
  </si>
  <si>
    <t>Internet</t>
  </si>
  <si>
    <t>Bürobedarf</t>
  </si>
  <si>
    <t>Zeitschriften/Bücher</t>
  </si>
  <si>
    <t>Buchführung</t>
  </si>
  <si>
    <t>Mieten für Einrichtungen</t>
  </si>
  <si>
    <t>Werkzeuge/Kleingeräte</t>
  </si>
  <si>
    <t>Nebenkosten Geldverkehr</t>
  </si>
  <si>
    <t>Verwaltungskosten gesamt</t>
  </si>
  <si>
    <t>Rentabilitätsvorschau</t>
  </si>
  <si>
    <t>Gas, Wasser, Strom</t>
  </si>
  <si>
    <t>Instandhaltung betrieblicher Räume</t>
  </si>
  <si>
    <t>sonstige Abgaben</t>
  </si>
  <si>
    <t>Versicherungen/Beiträge</t>
  </si>
  <si>
    <t>Versicherungen/Beiträge gesamt</t>
  </si>
  <si>
    <t>Reparaturen/Instandhaltung</t>
  </si>
  <si>
    <t>Betriebs- und Geschäftsausstattung</t>
  </si>
  <si>
    <t>Wartungskosten Hard- und Software</t>
  </si>
  <si>
    <t>Reparaturen/Instandhaltung gesamt</t>
  </si>
  <si>
    <t>Betriebskosten</t>
  </si>
  <si>
    <t>Reparaturen</t>
  </si>
  <si>
    <t>sonstige Kosten</t>
  </si>
  <si>
    <r>
      <t>oder</t>
    </r>
    <r>
      <rPr>
        <sz val="9"/>
        <rFont val="Arial"/>
        <family val="2"/>
      </rPr>
      <t xml:space="preserve"> Kilometerpauschale 0,30 €/km</t>
    </r>
  </si>
  <si>
    <t>Jahresabschluss/Prüfungskosten</t>
  </si>
  <si>
    <t>Aufwand für Abfallbeseitigung</t>
  </si>
  <si>
    <t>Rechts- und Beratungskosten</t>
  </si>
  <si>
    <t>Löhne und Gehälter</t>
  </si>
  <si>
    <t>Berufsgenossenschaft, Sonstiges</t>
  </si>
  <si>
    <t>Sofortabschreibung GwG</t>
  </si>
  <si>
    <t>Wareneingang</t>
  </si>
  <si>
    <t>Wareneingang gesamt</t>
  </si>
  <si>
    <t xml:space="preserve">Rohgewinn </t>
  </si>
  <si>
    <t>AfA Sachanlagen ohne Kraftfahrzeuge</t>
  </si>
  <si>
    <t>AfA Kraftfahrzeuge</t>
  </si>
  <si>
    <t>AfA gesamt</t>
  </si>
  <si>
    <t>Datumstabelle für Personalkosten</t>
  </si>
  <si>
    <t>Umsatzerlöse</t>
  </si>
  <si>
    <t>Umsatzart (z. B. Lebensmittel)</t>
  </si>
  <si>
    <t>Umsatzart (z. B. Zeitschriften)</t>
  </si>
  <si>
    <t>Umsatzart (z. B. Dienstleistungen)</t>
  </si>
  <si>
    <t>Wareneingang (z. B. Lebensmittel)</t>
  </si>
  <si>
    <t>Wareneingang (z. B. Zeitschriften)</t>
  </si>
  <si>
    <t>Wareneingang (z. B. Werkstoffe)</t>
  </si>
  <si>
    <t>Gemeinde</t>
  </si>
  <si>
    <t>Gewerbesteuerhebbesatz</t>
  </si>
  <si>
    <t>Aachen</t>
  </si>
  <si>
    <t>Ahaus</t>
  </si>
  <si>
    <t>Ahlen</t>
  </si>
  <si>
    <t>Aldenhoven</t>
  </si>
  <si>
    <t>Alfter</t>
  </si>
  <si>
    <t>Alpen</t>
  </si>
  <si>
    <t>Alsdorf</t>
  </si>
  <si>
    <t>Altena</t>
  </si>
  <si>
    <t>Altenbeken</t>
  </si>
  <si>
    <t>Altenberge</t>
  </si>
  <si>
    <t>Anröchte</t>
  </si>
  <si>
    <t>Arnsberg</t>
  </si>
  <si>
    <t>Ascheberg</t>
  </si>
  <si>
    <t>Attendorn</t>
  </si>
  <si>
    <t>Augustdorf</t>
  </si>
  <si>
    <t>Bad Berleburg</t>
  </si>
  <si>
    <t>Bad Driburg</t>
  </si>
  <si>
    <t>Bad Honnef</t>
  </si>
  <si>
    <t>Bad Laasphe</t>
  </si>
  <si>
    <t>Bad Lippspringe</t>
  </si>
  <si>
    <t>Bad Münstereifel</t>
  </si>
  <si>
    <t>Bad Oeynhausen</t>
  </si>
  <si>
    <t>Bad Salzuflen</t>
  </si>
  <si>
    <t>Bad Sassendorf</t>
  </si>
  <si>
    <t>Bad Wünnenberg</t>
  </si>
  <si>
    <t>Baesweiler</t>
  </si>
  <si>
    <t>Balve</t>
  </si>
  <si>
    <t>Barntrup</t>
  </si>
  <si>
    <t>Beckum</t>
  </si>
  <si>
    <t>Bedburg</t>
  </si>
  <si>
    <t>Bedburg-Hau</t>
  </si>
  <si>
    <t>Beelen</t>
  </si>
  <si>
    <t>Bergheim</t>
  </si>
  <si>
    <t>Bergkamen</t>
  </si>
  <si>
    <t>Bergneustadt</t>
  </si>
  <si>
    <t>Bestwig</t>
  </si>
  <si>
    <t>Beverungen</t>
  </si>
  <si>
    <t>Bielefeld</t>
  </si>
  <si>
    <t>Billerbeck</t>
  </si>
  <si>
    <t>Blankenheim</t>
  </si>
  <si>
    <t>Blomberg</t>
  </si>
  <si>
    <t>Bocholt</t>
  </si>
  <si>
    <t>Bochum</t>
  </si>
  <si>
    <t>Bönen</t>
  </si>
  <si>
    <t>Bonn</t>
  </si>
  <si>
    <t>Borchen</t>
  </si>
  <si>
    <t>Borgentreich</t>
  </si>
  <si>
    <t>Borgholzhausen</t>
  </si>
  <si>
    <t>Borken</t>
  </si>
  <si>
    <t>Bornheim</t>
  </si>
  <si>
    <t>Bottrop</t>
  </si>
  <si>
    <t>Brakel</t>
  </si>
  <si>
    <t>Breckerfeld</t>
  </si>
  <si>
    <t>Brilon</t>
  </si>
  <si>
    <t>Brühl</t>
  </si>
  <si>
    <t>Bünde</t>
  </si>
  <si>
    <t>Burbach</t>
  </si>
  <si>
    <t>Büren</t>
  </si>
  <si>
    <t>Burscheid</t>
  </si>
  <si>
    <t>Castrop-Rauxel</t>
  </si>
  <si>
    <t>Coesfeld</t>
  </si>
  <si>
    <t>Dahlem</t>
  </si>
  <si>
    <t>Datteln</t>
  </si>
  <si>
    <t>Delbrück</t>
  </si>
  <si>
    <t>Detmold</t>
  </si>
  <si>
    <t>Dinslaken</t>
  </si>
  <si>
    <t>Dörentrup</t>
  </si>
  <si>
    <t>Dorsten</t>
  </si>
  <si>
    <t>Dortmund</t>
  </si>
  <si>
    <t>Drensteinfurt</t>
  </si>
  <si>
    <t>Drolshagen</t>
  </si>
  <si>
    <t>Duisburg</t>
  </si>
  <si>
    <t>Dülmen</t>
  </si>
  <si>
    <t>Düren</t>
  </si>
  <si>
    <t>Düsseldorf</t>
  </si>
  <si>
    <t>Eitorf</t>
  </si>
  <si>
    <t>Elsdorf</t>
  </si>
  <si>
    <t>Emsdetten</t>
  </si>
  <si>
    <t>Engelskirchen</t>
  </si>
  <si>
    <t>Enger</t>
  </si>
  <si>
    <t>Ennepetal</t>
  </si>
  <si>
    <t>Ennigerloh</t>
  </si>
  <si>
    <t>Ense</t>
  </si>
  <si>
    <t>Erftstadt</t>
  </si>
  <si>
    <t>Erkelenz</t>
  </si>
  <si>
    <t>Erkrath</t>
  </si>
  <si>
    <t>Erndtebrück</t>
  </si>
  <si>
    <t>Erwitte</t>
  </si>
  <si>
    <t>Eschweiler</t>
  </si>
  <si>
    <t>Espelkamp</t>
  </si>
  <si>
    <t>Essen</t>
  </si>
  <si>
    <t>Euskirchen</t>
  </si>
  <si>
    <t>Everswinkel</t>
  </si>
  <si>
    <t>Extertal</t>
  </si>
  <si>
    <t>Finnentrop</t>
  </si>
  <si>
    <t>Frechen</t>
  </si>
  <si>
    <t>Freudenberg</t>
  </si>
  <si>
    <t>Gangelt</t>
  </si>
  <si>
    <t>Geilenkirchen</t>
  </si>
  <si>
    <t>Geldern</t>
  </si>
  <si>
    <t>Gelsenkirchen</t>
  </si>
  <si>
    <t>Gescher</t>
  </si>
  <si>
    <t>Geseke</t>
  </si>
  <si>
    <t>Gevelsberg</t>
  </si>
  <si>
    <t>Gladbeck</t>
  </si>
  <si>
    <t>Goch</t>
  </si>
  <si>
    <t>Greven</t>
  </si>
  <si>
    <t>Gummersbach</t>
  </si>
  <si>
    <t>Gütersloh</t>
  </si>
  <si>
    <t>Haan</t>
  </si>
  <si>
    <t>Hagen</t>
  </si>
  <si>
    <t>Hallenberg</t>
  </si>
  <si>
    <t>Halver</t>
  </si>
  <si>
    <t>Hamm</t>
  </si>
  <si>
    <t>Hamminkeln</t>
  </si>
  <si>
    <t>Harsewinkel</t>
  </si>
  <si>
    <t>Hattingen</t>
  </si>
  <si>
    <t>Havixbeck</t>
  </si>
  <si>
    <t>Heek</t>
  </si>
  <si>
    <t>Heiden</t>
  </si>
  <si>
    <t>Heiligenhaus</t>
  </si>
  <si>
    <t>Heimbach</t>
  </si>
  <si>
    <t>Heinsberg</t>
  </si>
  <si>
    <t>Hellenthal</t>
  </si>
  <si>
    <t>Hemer</t>
  </si>
  <si>
    <t>Herdecke</t>
  </si>
  <si>
    <t>Herford</t>
  </si>
  <si>
    <t>Herne</t>
  </si>
  <si>
    <t>Herscheid</t>
  </si>
  <si>
    <t>Herten</t>
  </si>
  <si>
    <t>Herzebrock-Clarholz</t>
  </si>
  <si>
    <t>Herzogenrath</t>
  </si>
  <si>
    <t>Hiddenhausen</t>
  </si>
  <si>
    <t>Hilchenbach</t>
  </si>
  <si>
    <t>Hilden</t>
  </si>
  <si>
    <t>Hille</t>
  </si>
  <si>
    <t>Holzwickede</t>
  </si>
  <si>
    <t>Hopsten</t>
  </si>
  <si>
    <t>Horn-Bad Meinberg</t>
  </si>
  <si>
    <t>Hörstel</t>
  </si>
  <si>
    <t>Horstmar</t>
  </si>
  <si>
    <t>Hövelhof</t>
  </si>
  <si>
    <t>Höxter</t>
  </si>
  <si>
    <t>Hückelhoven</t>
  </si>
  <si>
    <t>Hückeswagen</t>
  </si>
  <si>
    <t>Hüllhorst</t>
  </si>
  <si>
    <t>Hünxe</t>
  </si>
  <si>
    <t>Hürtgenwald</t>
  </si>
  <si>
    <t>Hürth</t>
  </si>
  <si>
    <t>Ibbenbüren</t>
  </si>
  <si>
    <t>Inden</t>
  </si>
  <si>
    <t>Iserlohn</t>
  </si>
  <si>
    <t>Isselburg</t>
  </si>
  <si>
    <t>Issum</t>
  </si>
  <si>
    <t>Jülich</t>
  </si>
  <si>
    <t>Kalkar</t>
  </si>
  <si>
    <t>Kall</t>
  </si>
  <si>
    <t>Kalletal</t>
  </si>
  <si>
    <t>Kamen</t>
  </si>
  <si>
    <t>Kamp-Lintfort</t>
  </si>
  <si>
    <t>Kerken</t>
  </si>
  <si>
    <t>Kerpen</t>
  </si>
  <si>
    <t>Kevelaer</t>
  </si>
  <si>
    <t>Kierspe</t>
  </si>
  <si>
    <t>Kirchhundem</t>
  </si>
  <si>
    <t>Kirchlengern</t>
  </si>
  <si>
    <t>Kleve</t>
  </si>
  <si>
    <t>Köln</t>
  </si>
  <si>
    <t>Königswinter</t>
  </si>
  <si>
    <t>Kranenburg</t>
  </si>
  <si>
    <t>Kreuzau</t>
  </si>
  <si>
    <t>Kreuztal</t>
  </si>
  <si>
    <t>Kürten</t>
  </si>
  <si>
    <t>Ladbergen</t>
  </si>
  <si>
    <t>Laer</t>
  </si>
  <si>
    <t>Lage</t>
  </si>
  <si>
    <t>Langenberg</t>
  </si>
  <si>
    <t>Langerwehe</t>
  </si>
  <si>
    <t>Legden</t>
  </si>
  <si>
    <t>Lemgo</t>
  </si>
  <si>
    <t>Lengerich</t>
  </si>
  <si>
    <t>Lennestadt</t>
  </si>
  <si>
    <t>Leopoldshöhe</t>
  </si>
  <si>
    <t>Leverkusen</t>
  </si>
  <si>
    <t>Lichtenau</t>
  </si>
  <si>
    <t>Lienen</t>
  </si>
  <si>
    <t>Lindlar</t>
  </si>
  <si>
    <t>Linnich</t>
  </si>
  <si>
    <t>Lippetal</t>
  </si>
  <si>
    <t>Lippstadt</t>
  </si>
  <si>
    <t>Lohmar</t>
  </si>
  <si>
    <t>Löhne</t>
  </si>
  <si>
    <t>Lotte</t>
  </si>
  <si>
    <t>Lübbecke</t>
  </si>
  <si>
    <t>Lüdenscheid</t>
  </si>
  <si>
    <t>Lüdinghausen</t>
  </si>
  <si>
    <t>Lügde</t>
  </si>
  <si>
    <t>Lünen</t>
  </si>
  <si>
    <t>Marienheide</t>
  </si>
  <si>
    <t>Marienmünster</t>
  </si>
  <si>
    <t>Marl</t>
  </si>
  <si>
    <t>Marsberg</t>
  </si>
  <si>
    <t>Mechernich</t>
  </si>
  <si>
    <t>Meckenheim</t>
  </si>
  <si>
    <t>Medebach</t>
  </si>
  <si>
    <t>Meinerzhagen</t>
  </si>
  <si>
    <t>Merzenich</t>
  </si>
  <si>
    <t>Meschede</t>
  </si>
  <si>
    <t>Metelen</t>
  </si>
  <si>
    <t>Mettingen</t>
  </si>
  <si>
    <t>Mettmann</t>
  </si>
  <si>
    <t>Minden</t>
  </si>
  <si>
    <t>Moers</t>
  </si>
  <si>
    <t>Möhnesee</t>
  </si>
  <si>
    <t>Monschau</t>
  </si>
  <si>
    <t>Morsbach</t>
  </si>
  <si>
    <t>Much</t>
  </si>
  <si>
    <t>Münster</t>
  </si>
  <si>
    <t>Nachrodt-Wiblingwerde</t>
  </si>
  <si>
    <t>Netphen</t>
  </si>
  <si>
    <t>Nettersheim</t>
  </si>
  <si>
    <t>Neuenkirchen</t>
  </si>
  <si>
    <t>Neuenrade</t>
  </si>
  <si>
    <t>Neukirchen-Vluyn</t>
  </si>
  <si>
    <t>Neunkirchen</t>
  </si>
  <si>
    <t>Neunkirchen-Seelscheid</t>
  </si>
  <si>
    <t>Nideggen</t>
  </si>
  <si>
    <t>Niederkassel</t>
  </si>
  <si>
    <t>Niederzier</t>
  </si>
  <si>
    <t>Nieheim</t>
  </si>
  <si>
    <t>Nordkirchen</t>
  </si>
  <si>
    <t>Nordwalde</t>
  </si>
  <si>
    <t>Nörvenich</t>
  </si>
  <si>
    <t>Nottuln</t>
  </si>
  <si>
    <t>Nümbrecht</t>
  </si>
  <si>
    <t>Oberhausen</t>
  </si>
  <si>
    <t>Ochtrup</t>
  </si>
  <si>
    <t>Odenthal</t>
  </si>
  <si>
    <t>Oelde</t>
  </si>
  <si>
    <t>Oer-Erkenschwick</t>
  </si>
  <si>
    <t>Oerlinghausen</t>
  </si>
  <si>
    <t>Olfen</t>
  </si>
  <si>
    <t>Olpe</t>
  </si>
  <si>
    <t>Olsberg</t>
  </si>
  <si>
    <t>Ostbevern</t>
  </si>
  <si>
    <t>Overath</t>
  </si>
  <si>
    <t>Paderborn</t>
  </si>
  <si>
    <t>Petershagen</t>
  </si>
  <si>
    <t>Plettenberg</t>
  </si>
  <si>
    <t>Porta Westfalica</t>
  </si>
  <si>
    <t>Preußisch Oldendorf</t>
  </si>
  <si>
    <t>Pulheim</t>
  </si>
  <si>
    <t>Radevormwald</t>
  </si>
  <si>
    <t>Raesfeld</t>
  </si>
  <si>
    <t>Rahden</t>
  </si>
  <si>
    <t>Ratingen</t>
  </si>
  <si>
    <t>Recke</t>
  </si>
  <si>
    <t>Recklinghausen</t>
  </si>
  <si>
    <t>Rees</t>
  </si>
  <si>
    <t>Reichshof</t>
  </si>
  <si>
    <t>Reken</t>
  </si>
  <si>
    <t>Remscheid</t>
  </si>
  <si>
    <t>Rheda-Wiedenbrück</t>
  </si>
  <si>
    <t>Rhede</t>
  </si>
  <si>
    <t>Rheinbach</t>
  </si>
  <si>
    <t>Rheinberg</t>
  </si>
  <si>
    <t>Rheine</t>
  </si>
  <si>
    <t>Rheurdt</t>
  </si>
  <si>
    <t>Rietberg</t>
  </si>
  <si>
    <t>Rödinghausen</t>
  </si>
  <si>
    <t>Roetgen</t>
  </si>
  <si>
    <t>Rosendahl</t>
  </si>
  <si>
    <t>Rösrath</t>
  </si>
  <si>
    <t>Ruppichteroth</t>
  </si>
  <si>
    <t>Rüthen</t>
  </si>
  <si>
    <t>Saerbeck</t>
  </si>
  <si>
    <t>Salzkotten</t>
  </si>
  <si>
    <t>Sassenberg</t>
  </si>
  <si>
    <t>Schalksmühle</t>
  </si>
  <si>
    <t>Schermbeck</t>
  </si>
  <si>
    <t>Schieder-Schwalenberg</t>
  </si>
  <si>
    <t>Schlangen</t>
  </si>
  <si>
    <t>Schleiden</t>
  </si>
  <si>
    <t>Schmallenberg</t>
  </si>
  <si>
    <t>Schöppingen</t>
  </si>
  <si>
    <t>Schwelm</t>
  </si>
  <si>
    <t>Schwerte</t>
  </si>
  <si>
    <t>Selfkant</t>
  </si>
  <si>
    <t>Selm</t>
  </si>
  <si>
    <t>Senden</t>
  </si>
  <si>
    <t>Sendenhorst</t>
  </si>
  <si>
    <t>Siegburg</t>
  </si>
  <si>
    <t>Siegen</t>
  </si>
  <si>
    <t>Simmerath</t>
  </si>
  <si>
    <t>Soest</t>
  </si>
  <si>
    <t>Solingen</t>
  </si>
  <si>
    <t>Sonsbeck</t>
  </si>
  <si>
    <t>Spenge</t>
  </si>
  <si>
    <t>Sprockhövel</t>
  </si>
  <si>
    <t>Stadtlohn</t>
  </si>
  <si>
    <t>Steinfurt</t>
  </si>
  <si>
    <t>Steinhagen</t>
  </si>
  <si>
    <t>Steinheim</t>
  </si>
  <si>
    <t>Stemwede</t>
  </si>
  <si>
    <t>Straelen</t>
  </si>
  <si>
    <t>Südlohn</t>
  </si>
  <si>
    <t>Swisttal</t>
  </si>
  <si>
    <t>Tecklenburg</t>
  </si>
  <si>
    <t>Telgte</t>
  </si>
  <si>
    <t>Titz</t>
  </si>
  <si>
    <t>Troisdorf</t>
  </si>
  <si>
    <t>Übach-Palenberg</t>
  </si>
  <si>
    <t>Uedem</t>
  </si>
  <si>
    <t>Unna</t>
  </si>
  <si>
    <t>Velbert</t>
  </si>
  <si>
    <t>Velen</t>
  </si>
  <si>
    <t>Verl</t>
  </si>
  <si>
    <t>Versmold</t>
  </si>
  <si>
    <t>Vlotho</t>
  </si>
  <si>
    <t>Vreden</t>
  </si>
  <si>
    <t>Wachtberg</t>
  </si>
  <si>
    <t>Wachtendonk</t>
  </si>
  <si>
    <t>Wadersloh</t>
  </si>
  <si>
    <t>Waldbröl</t>
  </si>
  <si>
    <t>Waldfeucht</t>
  </si>
  <si>
    <t>Waltrop</t>
  </si>
  <si>
    <t>Warburg</t>
  </si>
  <si>
    <t>Warendorf</t>
  </si>
  <si>
    <t>Warstein</t>
  </si>
  <si>
    <t>Wassenberg</t>
  </si>
  <si>
    <t>Weeze</t>
  </si>
  <si>
    <t>Wegberg</t>
  </si>
  <si>
    <t>Weilerswist</t>
  </si>
  <si>
    <t>Welver</t>
  </si>
  <si>
    <t>Wenden</t>
  </si>
  <si>
    <t>Werdohl</t>
  </si>
  <si>
    <t>Werl</t>
  </si>
  <si>
    <t>Wermelskirchen</t>
  </si>
  <si>
    <t>Werne</t>
  </si>
  <si>
    <t>Wesel</t>
  </si>
  <si>
    <t>Wesseling</t>
  </si>
  <si>
    <t>Westerkappeln</t>
  </si>
  <si>
    <t>Wettringen</t>
  </si>
  <si>
    <t>Wiehl</t>
  </si>
  <si>
    <t>Willebadessen</t>
  </si>
  <si>
    <t>Wilnsdorf</t>
  </si>
  <si>
    <t>Windeck</t>
  </si>
  <si>
    <t>Winterberg</t>
  </si>
  <si>
    <t>Wipperfürth</t>
  </si>
  <si>
    <t>Witten</t>
  </si>
  <si>
    <t>Wülfrath</t>
  </si>
  <si>
    <t>Wuppertal</t>
  </si>
  <si>
    <t>Würselen</t>
  </si>
  <si>
    <t>Xanten</t>
  </si>
  <si>
    <t>Zülpich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</si>
  <si>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</si>
  <si>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</si>
  <si>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</si>
  <si>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</si>
  <si>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</si>
  <si>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</si>
  <si>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</si>
  <si>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</si>
  <si>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</si>
  <si>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</si>
  <si>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</si>
  <si>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</si>
  <si>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</si>
  <si>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</si>
  <si>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</si>
  <si>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</si>
  <si>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</si>
  <si>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</si>
  <si>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</si>
  <si>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</si>
  <si>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</si>
  <si>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</si>
  <si>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</si>
  <si>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</si>
  <si>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</si>
  <si>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</si>
  <si>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</si>
  <si>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</si>
  <si>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</si>
  <si>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</si>
  <si>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</si>
  <si>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</si>
  <si>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</si>
  <si>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</si>
  <si>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</si>
  <si>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</si>
  <si>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</si>
  <si>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</si>
  <si>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Erledigt</t>
  </si>
  <si>
    <t>Steuerformeln und Hebesätze prüfen und ggf. korrigieren</t>
  </si>
  <si>
    <t>SV-Sätze anpassen</t>
  </si>
  <si>
    <t>Minijob - Beitragssätze aktualisieren</t>
  </si>
  <si>
    <t>Solidaritätszuschlag, Freigrenze prüfen</t>
  </si>
  <si>
    <t>ND</t>
  </si>
  <si>
    <t>Afa ohne KFZ</t>
  </si>
  <si>
    <t>Afa Kfz</t>
  </si>
  <si>
    <t>GWG</t>
  </si>
  <si>
    <t>Jahr 2017</t>
  </si>
  <si>
    <t>Stand 11:10:2017</t>
  </si>
  <si>
    <t xml:space="preserve">Y=(zvE - 9.408)/10.000 </t>
  </si>
  <si>
    <t>(972,87*Y + 1.400)*Y</t>
  </si>
  <si>
    <t xml:space="preserve">Y=(zvE - 14.532)/10.000 </t>
  </si>
  <si>
    <t>(212,02*Y + 2.397)*Y + 972,79</t>
  </si>
  <si>
    <t>0,42*zvE - 8.963,74</t>
  </si>
  <si>
    <t>0,45*zvE - 17.078,74</t>
  </si>
  <si>
    <t>Bergisch Gladbach</t>
  </si>
  <si>
    <t>Emmerich am Rhein</t>
  </si>
  <si>
    <t>Eslohe (Sauerland)</t>
  </si>
  <si>
    <t>Fröndenberg/Ruhr</t>
  </si>
  <si>
    <t>Gronau (Westf.)</t>
  </si>
  <si>
    <t>Halle (Westf.)</t>
  </si>
  <si>
    <t>Haltern am See</t>
  </si>
  <si>
    <t>Hennef (Sieg)</t>
  </si>
  <si>
    <t>Langenfeld (Rhld.)</t>
  </si>
  <si>
    <t>Leichlingen (Rhld.)</t>
  </si>
  <si>
    <t>Menden (Sauerland)</t>
  </si>
  <si>
    <t>Monheim am Rhein</t>
  </si>
  <si>
    <t>Mülheim an der Ruhr</t>
  </si>
  <si>
    <t>Sankt Augustin</t>
  </si>
  <si>
    <t>Schloß Holte-Stukenbrock</t>
  </si>
  <si>
    <t>Stolberg (Rhld.)</t>
  </si>
  <si>
    <t>Sundern (Sauerland)</t>
  </si>
  <si>
    <t>Vettweiß</t>
  </si>
  <si>
    <t>Voerde (Niederrhein)</t>
  </si>
  <si>
    <t>Werther (Westf.)</t>
  </si>
  <si>
    <t>Wetter (Ruhr)</t>
  </si>
  <si>
    <t>Wickede (Ruhr)</t>
  </si>
  <si>
    <t>3,8-facher GewSt.-Messbetrag (Anrechnung Est.)</t>
  </si>
  <si>
    <t>Gewerbesteuerschuld nach Anrechnung</t>
  </si>
  <si>
    <t>Gerundete Gewerbesteuerschuld</t>
  </si>
  <si>
    <t>./. GewSt. Messbetrag</t>
  </si>
  <si>
    <t>Festzusetzende ESt.</t>
  </si>
  <si>
    <t>Einkommensteuerschuld</t>
  </si>
  <si>
    <t>Einkommensteuerschuld, gerundet</t>
  </si>
  <si>
    <t>Geschäftsführergehalt</t>
  </si>
  <si>
    <t>Geschäftsjahr 2020</t>
  </si>
  <si>
    <t>Summe Unternehmerlohn</t>
  </si>
  <si>
    <t>Einkommensteuer/Körperschaftssteuer</t>
  </si>
  <si>
    <t>NRW.BANK Universalkredit</t>
  </si>
  <si>
    <t>KfW-Unternehmerkredit</t>
  </si>
  <si>
    <t>KfW-Gründerkredit Universell</t>
  </si>
  <si>
    <t>KfW-Kredit für Wachstum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</si>
</sst>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\ _€_-;\-* #,##0.00\ _€_-;_-* &quot;-&quot;??\ _€_-;_-@_-"/>
    <numFmt numFmtId="165" formatCode="_-* #,##0.00\ _D_M_-;\-* #,##0.00\ _D_M_-;_-* \-??\ _D_M_-;_-@_-"/>
    <numFmt numFmtId="166" formatCode="_-* #,##0\ _€_-;\-* #,##0\ _€_-;_-* &quot;- &quot;_€_-;_-@_-"/>
    <numFmt numFmtId="167" formatCode="_-* #,##0\ _D_M_-;\-* #,##0\ _D_M_-;_-* \-??\ _D_M_-;_-@_-"/>
    <numFmt numFmtId="168" formatCode="0.000%"/>
    <numFmt numFmtId="169" formatCode="_-* #,##0.00000\ _D_M_-;\-* #,##0.00000\ _D_M_-;_-* \-??\ _D_M_-;_-@_-"/>
    <numFmt numFmtId="170" formatCode="_-* #,##0.000000\ _D_M_-;\-* #,##0.000000\ _D_M_-;_-* \-??\ _D_M_-;_-@_-"/>
    <numFmt numFmtId="171" formatCode="_-* #,##0_ _€_-;\-* #,##0_ _€_-;_-* \-??_ _€_-;_-@_-"/>
    <numFmt numFmtId="172" formatCode="_-* #,##0.00_ _€_-;\-* #,##0.00_ _€_-;_-* \-??_ _€_-;_-@_-"/>
    <numFmt numFmtId="173" formatCode="mmmm"/>
    <numFmt numFmtId="174" formatCode="mmmm\ yyyy"/>
    <numFmt numFmtId="175" formatCode="yyyy"/>
    <numFmt numFmtId="176" formatCode="_-* #,##0\ _€_-;\-* #,##0\ _€_-;_-* &quot;-&quot;??\ _€_-;_-@_-"/>
    <numFmt numFmtId="177" formatCode="_-* #,##0.00000\ _€_-;\-* #,##0.00000\ _€_-;_-* &quot;-&quot;??\ _€_-;_-@_-"/>
    <numFmt numFmtId="178" formatCode="_-* #,##0.000000\ _€_-;\-* #,##0.000000\ _€_-;_-* &quot;-&quot;??\ _€_-;_-@_-"/>
    <numFmt numFmtId="179" formatCode="_-* #,##0.00\ _€_-;\-* #,##0.00\ _€_-;_-* &quot;-&quot;??????\ _€_-;_-@_-"/>
    <numFmt numFmtId="180" formatCode="###\ \ ;;\-\ \ ;@\ \ \ \ "/>
    <numFmt numFmtId="181" formatCode="_-* #,##0.00\ _€_-;\-* #,##0.00\ _€_-;_-* &quot;-&quot;?????\ _€_-;_-@_-"/>
  </numFmts>
  <fonts count="11" x14ac:knownFonts="1"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sz val="10"/>
      <name val="MS Sans Serif"/>
      <family val="2"/>
    </font>
    <font>
      <sz val="11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26"/>
      </patternFill>
    </fill>
    <fill>
      <patternFill patternType="solid">
        <fgColor indexed="51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indexed="45"/>
        <bgColor indexed="47"/>
      </patternFill>
    </fill>
    <fill>
      <patternFill patternType="solid">
        <fgColor indexed="47"/>
        <bgColor indexed="45"/>
      </patternFill>
    </fill>
    <fill>
      <patternFill patternType="solid">
        <fgColor indexed="42"/>
        <bgColor indexed="41"/>
      </patternFill>
    </fill>
    <fill>
      <patternFill patternType="solid">
        <fgColor indexed="44"/>
        <bgColor indexed="27"/>
      </patternFill>
    </fill>
    <fill>
      <patternFill patternType="solid">
        <fgColor indexed="46"/>
        <bgColor indexed="22"/>
      </patternFill>
    </fill>
    <fill>
      <patternFill patternType="solid">
        <fgColor indexed="22"/>
        <bgColor indexed="46"/>
      </patternFill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 tint="-0.249977111117893"/>
        <bgColor indexed="4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46"/>
      </patternFill>
    </fill>
    <fill>
      <patternFill patternType="solid">
        <fgColor theme="6" tint="0.59999389629810485"/>
        <bgColor indexed="43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46"/>
      </patternFill>
    </fill>
    <fill>
      <patternFill patternType="solid">
        <fgColor theme="6" tint="0.59999389629810485"/>
        <bgColor indexed="4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46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9" fontId="7" fillId="0" borderId="0"/>
    <xf numFmtId="165" fontId="7" fillId="0" borderId="0"/>
    <xf numFmtId="0" fontId="1" fillId="0" borderId="0"/>
    <xf numFmtId="0" fontId="7" fillId="2" borderId="0" applyNumberFormat="0" applyFont="0" applyBorder="0" applyAlignment="0" applyProtection="0"/>
    <xf numFmtId="166" fontId="7" fillId="0" borderId="0"/>
    <xf numFmtId="164" fontId="7" fillId="0" borderId="0" applyFont="0" applyFill="0" applyBorder="0" applyAlignment="0" applyProtection="0"/>
    <xf numFmtId="0" fontId="9" fillId="0" borderId="0"/>
  </cellStyleXfs>
  <cellXfs count="431">
    <xf numFmtId="0" fontId="0" fillId="0" borderId="0" xfId="0"/>
    <xf numFmtId="0" fontId="2" fillId="0" borderId="0" xfId="1" applyFont="1" applyFill="1" applyBorder="1" applyProtection="1">
      <protection locked="0" hidden="1"/>
    </xf>
    <xf numFmtId="0" fontId="2" fillId="3" borderId="1" xfId="1" applyFont="1" applyFill="1" applyBorder="1" applyProtection="1">
      <protection locked="0" hidden="1"/>
    </xf>
    <xf numFmtId="0" fontId="3" fillId="3" borderId="2" xfId="1" applyFont="1" applyFill="1" applyBorder="1" applyAlignment="1" applyProtection="1">
      <protection locked="0" hidden="1"/>
    </xf>
    <xf numFmtId="0" fontId="3" fillId="3" borderId="3" xfId="1" applyFont="1" applyFill="1" applyBorder="1" applyAlignment="1" applyProtection="1">
      <protection locked="0" hidden="1"/>
    </xf>
    <xf numFmtId="0" fontId="2" fillId="5" borderId="2" xfId="1" applyFont="1" applyFill="1" applyBorder="1" applyProtection="1">
      <protection locked="0" hidden="1"/>
    </xf>
    <xf numFmtId="9" fontId="2" fillId="5" borderId="2" xfId="2" applyFont="1" applyFill="1" applyBorder="1" applyAlignment="1" applyProtection="1">
      <protection locked="0" hidden="1"/>
    </xf>
    <xf numFmtId="0" fontId="3" fillId="5" borderId="2" xfId="1" applyFont="1" applyFill="1" applyBorder="1" applyProtection="1">
      <protection locked="0" hidden="1"/>
    </xf>
    <xf numFmtId="0" fontId="2" fillId="3" borderId="4" xfId="1" applyFont="1" applyFill="1" applyBorder="1" applyProtection="1">
      <protection locked="0" hidden="1"/>
    </xf>
    <xf numFmtId="10" fontId="2" fillId="3" borderId="0" xfId="2" applyNumberFormat="1" applyFont="1" applyFill="1" applyBorder="1" applyAlignment="1" applyProtection="1">
      <protection locked="0" hidden="1"/>
    </xf>
    <xf numFmtId="0" fontId="2" fillId="3" borderId="0" xfId="1" applyFont="1" applyFill="1" applyBorder="1" applyProtection="1">
      <protection locked="0" hidden="1"/>
    </xf>
    <xf numFmtId="0" fontId="2" fillId="3" borderId="0" xfId="1" applyFont="1" applyFill="1" applyBorder="1" applyAlignment="1" applyProtection="1">
      <alignment horizontal="right"/>
      <protection locked="0" hidden="1"/>
    </xf>
    <xf numFmtId="167" fontId="2" fillId="3" borderId="0" xfId="3" applyNumberFormat="1" applyFont="1" applyFill="1" applyBorder="1" applyAlignment="1" applyProtection="1">
      <protection locked="0" hidden="1"/>
    </xf>
    <xf numFmtId="167" fontId="2" fillId="3" borderId="5" xfId="3" applyNumberFormat="1" applyFont="1" applyFill="1" applyBorder="1" applyAlignment="1" applyProtection="1">
      <protection locked="0" hidden="1"/>
    </xf>
    <xf numFmtId="0" fontId="7" fillId="4" borderId="4" xfId="1" applyFill="1" applyBorder="1" applyProtection="1">
      <protection locked="0" hidden="1"/>
    </xf>
    <xf numFmtId="0" fontId="7" fillId="4" borderId="0" xfId="1" applyFill="1" applyBorder="1" applyProtection="1">
      <protection locked="0" hidden="1"/>
    </xf>
    <xf numFmtId="0" fontId="4" fillId="4" borderId="0" xfId="1" applyFont="1" applyFill="1" applyBorder="1" applyAlignment="1" applyProtection="1">
      <alignment horizontal="center"/>
      <protection locked="0" hidden="1"/>
    </xf>
    <xf numFmtId="0" fontId="2" fillId="4" borderId="0" xfId="1" applyFont="1" applyFill="1" applyBorder="1" applyProtection="1">
      <protection locked="0" hidden="1"/>
    </xf>
    <xf numFmtId="0" fontId="2" fillId="5" borderId="4" xfId="1" applyFont="1" applyFill="1" applyBorder="1" applyProtection="1">
      <protection locked="0" hidden="1"/>
    </xf>
    <xf numFmtId="0" fontId="2" fillId="5" borderId="0" xfId="1" applyFont="1" applyFill="1" applyBorder="1" applyProtection="1">
      <protection locked="0" hidden="1"/>
    </xf>
    <xf numFmtId="9" fontId="2" fillId="5" borderId="0" xfId="2" applyFont="1" applyFill="1" applyBorder="1" applyAlignment="1" applyProtection="1">
      <protection locked="0" hidden="1"/>
    </xf>
    <xf numFmtId="0" fontId="0" fillId="4" borderId="0" xfId="1" applyFont="1" applyFill="1" applyBorder="1" applyProtection="1">
      <protection locked="0" hidden="1"/>
    </xf>
    <xf numFmtId="165" fontId="2" fillId="4" borderId="0" xfId="3" applyFont="1" applyFill="1" applyBorder="1" applyAlignment="1" applyProtection="1">
      <protection locked="0" hidden="1"/>
    </xf>
    <xf numFmtId="0" fontId="0" fillId="4" borderId="4" xfId="1" applyFont="1" applyFill="1" applyBorder="1" applyProtection="1">
      <protection locked="0" hidden="1"/>
    </xf>
    <xf numFmtId="168" fontId="0" fillId="4" borderId="0" xfId="2" applyNumberFormat="1" applyFont="1" applyFill="1" applyBorder="1" applyAlignment="1" applyProtection="1">
      <protection locked="0" hidden="1"/>
    </xf>
    <xf numFmtId="165" fontId="2" fillId="3" borderId="0" xfId="3" applyFont="1" applyFill="1" applyBorder="1" applyAlignment="1" applyProtection="1">
      <protection locked="0" hidden="1"/>
    </xf>
    <xf numFmtId="0" fontId="2" fillId="3" borderId="5" xfId="1" applyFont="1" applyFill="1" applyBorder="1" applyProtection="1">
      <protection locked="0" hidden="1"/>
    </xf>
    <xf numFmtId="0" fontId="2" fillId="3" borderId="6" xfId="1" applyFont="1" applyFill="1" applyBorder="1" applyProtection="1">
      <protection locked="0" hidden="1"/>
    </xf>
    <xf numFmtId="0" fontId="2" fillId="3" borderId="7" xfId="1" applyFont="1" applyFill="1" applyBorder="1" applyProtection="1">
      <protection locked="0" hidden="1"/>
    </xf>
    <xf numFmtId="0" fontId="2" fillId="3" borderId="8" xfId="1" applyFont="1" applyFill="1" applyBorder="1" applyProtection="1">
      <protection locked="0" hidden="1"/>
    </xf>
    <xf numFmtId="167" fontId="2" fillId="5" borderId="0" xfId="3" applyNumberFormat="1" applyFont="1" applyFill="1" applyBorder="1" applyAlignment="1" applyProtection="1">
      <protection locked="0" hidden="1"/>
    </xf>
    <xf numFmtId="0" fontId="2" fillId="6" borderId="4" xfId="1" applyFont="1" applyFill="1" applyBorder="1" applyProtection="1">
      <protection locked="0" hidden="1"/>
    </xf>
    <xf numFmtId="0" fontId="2" fillId="6" borderId="0" xfId="1" applyFont="1" applyFill="1" applyBorder="1" applyProtection="1">
      <protection locked="0" hidden="1"/>
    </xf>
    <xf numFmtId="0" fontId="4" fillId="6" borderId="0" xfId="1" applyFont="1" applyFill="1" applyBorder="1" applyAlignment="1" applyProtection="1">
      <alignment horizontal="center"/>
      <protection locked="0" hidden="1"/>
    </xf>
    <xf numFmtId="0" fontId="4" fillId="6" borderId="4" xfId="1" applyFont="1" applyFill="1" applyBorder="1" applyAlignment="1" applyProtection="1">
      <protection locked="0" hidden="1"/>
    </xf>
    <xf numFmtId="0" fontId="5" fillId="6" borderId="4" xfId="1" applyFont="1" applyFill="1" applyBorder="1" applyProtection="1">
      <protection locked="0" hidden="1"/>
    </xf>
    <xf numFmtId="165" fontId="5" fillId="6" borderId="0" xfId="3" applyNumberFormat="1" applyFont="1" applyFill="1" applyBorder="1" applyAlignment="1" applyProtection="1">
      <alignment horizontal="right"/>
      <protection locked="0" hidden="1"/>
    </xf>
    <xf numFmtId="168" fontId="7" fillId="4" borderId="0" xfId="1" applyNumberFormat="1" applyFill="1" applyBorder="1" applyProtection="1">
      <protection locked="0" hidden="1"/>
    </xf>
    <xf numFmtId="165" fontId="2" fillId="6" borderId="0" xfId="3" applyFont="1" applyFill="1" applyBorder="1" applyAlignment="1" applyProtection="1">
      <protection locked="0" hidden="1"/>
    </xf>
    <xf numFmtId="165" fontId="2" fillId="6" borderId="0" xfId="3" applyNumberFormat="1" applyFont="1" applyFill="1" applyBorder="1" applyAlignment="1" applyProtection="1">
      <protection locked="0" hidden="1"/>
    </xf>
    <xf numFmtId="0" fontId="0" fillId="4" borderId="6" xfId="1" applyFont="1" applyFill="1" applyBorder="1" applyProtection="1">
      <protection locked="0" hidden="1"/>
    </xf>
    <xf numFmtId="168" fontId="0" fillId="4" borderId="7" xfId="2" applyNumberFormat="1" applyFont="1" applyFill="1" applyBorder="1" applyAlignment="1" applyProtection="1">
      <protection locked="0" hidden="1"/>
    </xf>
    <xf numFmtId="0" fontId="7" fillId="4" borderId="7" xfId="1" applyFill="1" applyBorder="1" applyProtection="1">
      <protection locked="0" hidden="1"/>
    </xf>
    <xf numFmtId="165" fontId="2" fillId="4" borderId="7" xfId="3" applyFont="1" applyFill="1" applyBorder="1" applyAlignment="1" applyProtection="1">
      <protection locked="0" hidden="1"/>
    </xf>
    <xf numFmtId="165" fontId="5" fillId="6" borderId="0" xfId="3" applyNumberFormat="1" applyFont="1" applyFill="1" applyBorder="1" applyAlignment="1" applyProtection="1">
      <protection locked="0" hidden="1"/>
    </xf>
    <xf numFmtId="0" fontId="2" fillId="7" borderId="4" xfId="1" applyFont="1" applyFill="1" applyBorder="1" applyProtection="1">
      <protection locked="0" hidden="1"/>
    </xf>
    <xf numFmtId="0" fontId="2" fillId="7" borderId="0" xfId="1" applyFont="1" applyFill="1" applyBorder="1" applyProtection="1">
      <protection locked="0" hidden="1"/>
    </xf>
    <xf numFmtId="0" fontId="2" fillId="7" borderId="5" xfId="1" applyFont="1" applyFill="1" applyBorder="1" applyProtection="1">
      <protection locked="0" hidden="1"/>
    </xf>
    <xf numFmtId="0" fontId="5" fillId="6" borderId="4" xfId="3" applyNumberFormat="1" applyFont="1" applyFill="1" applyBorder="1" applyAlignment="1" applyProtection="1">
      <alignment horizontal="left" vertical="top"/>
      <protection locked="0" hidden="1"/>
    </xf>
    <xf numFmtId="165" fontId="5" fillId="6" borderId="0" xfId="3" applyFont="1" applyFill="1" applyBorder="1" applyAlignment="1" applyProtection="1">
      <protection locked="0" hidden="1"/>
    </xf>
    <xf numFmtId="165" fontId="2" fillId="6" borderId="0" xfId="1" applyNumberFormat="1" applyFont="1" applyFill="1" applyBorder="1" applyProtection="1">
      <protection locked="0" hidden="1"/>
    </xf>
    <xf numFmtId="165" fontId="2" fillId="7" borderId="0" xfId="3" applyFont="1" applyFill="1" applyBorder="1" applyAlignment="1" applyProtection="1">
      <protection locked="0" hidden="1"/>
    </xf>
    <xf numFmtId="167" fontId="2" fillId="7" borderId="0" xfId="3" applyNumberFormat="1" applyFont="1" applyFill="1" applyBorder="1" applyAlignment="1" applyProtection="1">
      <protection locked="0" hidden="1"/>
    </xf>
    <xf numFmtId="0" fontId="4" fillId="6" borderId="4" xfId="1" applyFont="1" applyFill="1" applyBorder="1" applyProtection="1">
      <protection locked="0" hidden="1"/>
    </xf>
    <xf numFmtId="0" fontId="4" fillId="6" borderId="0" xfId="1" applyFont="1" applyFill="1" applyBorder="1" applyProtection="1">
      <protection locked="0" hidden="1"/>
    </xf>
    <xf numFmtId="0" fontId="2" fillId="7" borderId="0" xfId="1" applyFont="1" applyFill="1" applyBorder="1" applyAlignment="1" applyProtection="1">
      <alignment vertical="top"/>
      <protection locked="0" hidden="1"/>
    </xf>
    <xf numFmtId="169" fontId="2" fillId="6" borderId="0" xfId="1" applyNumberFormat="1" applyFont="1" applyFill="1" applyBorder="1" applyProtection="1">
      <protection locked="0" hidden="1"/>
    </xf>
    <xf numFmtId="170" fontId="2" fillId="6" borderId="0" xfId="3" applyNumberFormat="1" applyFont="1" applyFill="1" applyBorder="1" applyAlignment="1" applyProtection="1">
      <protection locked="0" hidden="1"/>
    </xf>
    <xf numFmtId="165" fontId="2" fillId="7" borderId="0" xfId="3" applyNumberFormat="1" applyFont="1" applyFill="1" applyBorder="1" applyAlignment="1" applyProtection="1">
      <protection locked="0" hidden="1"/>
    </xf>
    <xf numFmtId="169" fontId="2" fillId="6" borderId="0" xfId="3" applyNumberFormat="1" applyFont="1" applyFill="1" applyBorder="1" applyAlignment="1" applyProtection="1">
      <protection locked="0" hidden="1"/>
    </xf>
    <xf numFmtId="0" fontId="2" fillId="7" borderId="6" xfId="1" applyFont="1" applyFill="1" applyBorder="1" applyProtection="1">
      <protection locked="0" hidden="1"/>
    </xf>
    <xf numFmtId="0" fontId="2" fillId="7" borderId="7" xfId="1" applyFont="1" applyFill="1" applyBorder="1" applyProtection="1">
      <protection locked="0" hidden="1"/>
    </xf>
    <xf numFmtId="171" fontId="2" fillId="6" borderId="0" xfId="3" applyNumberFormat="1" applyFont="1" applyFill="1" applyBorder="1" applyAlignment="1" applyProtection="1">
      <protection locked="0" hidden="1"/>
    </xf>
    <xf numFmtId="0" fontId="2" fillId="8" borderId="4" xfId="1" applyFont="1" applyFill="1" applyBorder="1" applyProtection="1">
      <protection locked="0" hidden="1"/>
    </xf>
    <xf numFmtId="0" fontId="2" fillId="8" borderId="0" xfId="1" applyFont="1" applyFill="1" applyBorder="1" applyProtection="1">
      <protection locked="0" hidden="1"/>
    </xf>
    <xf numFmtId="0" fontId="2" fillId="8" borderId="5" xfId="1" applyFont="1" applyFill="1" applyBorder="1" applyProtection="1">
      <protection locked="0" hidden="1"/>
    </xf>
    <xf numFmtId="0" fontId="0" fillId="8" borderId="4" xfId="1" applyFont="1" applyFill="1" applyBorder="1" applyProtection="1">
      <protection locked="0" hidden="1"/>
    </xf>
    <xf numFmtId="168" fontId="2" fillId="8" borderId="0" xfId="2" applyNumberFormat="1" applyFont="1" applyFill="1" applyBorder="1" applyAlignment="1" applyProtection="1">
      <protection locked="0" hidden="1"/>
    </xf>
    <xf numFmtId="0" fontId="2" fillId="6" borderId="6" xfId="1" applyFont="1" applyFill="1" applyBorder="1" applyProtection="1">
      <protection locked="0" hidden="1"/>
    </xf>
    <xf numFmtId="0" fontId="2" fillId="6" borderId="7" xfId="1" applyFont="1" applyFill="1" applyBorder="1" applyProtection="1">
      <protection locked="0" hidden="1"/>
    </xf>
    <xf numFmtId="165" fontId="2" fillId="6" borderId="7" xfId="3" applyFont="1" applyFill="1" applyBorder="1" applyAlignment="1" applyProtection="1">
      <protection locked="0" hidden="1"/>
    </xf>
    <xf numFmtId="0" fontId="2" fillId="9" borderId="4" xfId="1" applyFont="1" applyFill="1" applyBorder="1" applyProtection="1">
      <protection locked="0" hidden="1"/>
    </xf>
    <xf numFmtId="0" fontId="2" fillId="9" borderId="0" xfId="1" applyFont="1" applyFill="1" applyBorder="1" applyProtection="1">
      <protection locked="0" hidden="1"/>
    </xf>
    <xf numFmtId="165" fontId="4" fillId="9" borderId="0" xfId="3" applyFont="1" applyFill="1" applyBorder="1" applyAlignment="1" applyProtection="1">
      <protection locked="0" hidden="1"/>
    </xf>
    <xf numFmtId="172" fontId="2" fillId="9" borderId="0" xfId="3" applyNumberFormat="1" applyFont="1" applyFill="1" applyBorder="1" applyAlignment="1" applyProtection="1">
      <protection locked="0" hidden="1"/>
    </xf>
    <xf numFmtId="172" fontId="2" fillId="9" borderId="5" xfId="3" applyNumberFormat="1" applyFont="1" applyFill="1" applyBorder="1" applyAlignment="1" applyProtection="1">
      <protection locked="0" hidden="1"/>
    </xf>
    <xf numFmtId="0" fontId="2" fillId="9" borderId="4" xfId="3" applyNumberFormat="1" applyFont="1" applyFill="1" applyBorder="1" applyAlignment="1" applyProtection="1">
      <protection locked="0" hidden="1"/>
    </xf>
    <xf numFmtId="0" fontId="4" fillId="9" borderId="0" xfId="1" applyFont="1" applyFill="1" applyBorder="1" applyAlignment="1" applyProtection="1">
      <alignment horizontal="center"/>
      <protection locked="0" hidden="1"/>
    </xf>
    <xf numFmtId="165" fontId="4" fillId="9" borderId="0" xfId="3" applyFont="1" applyFill="1" applyBorder="1" applyAlignment="1" applyProtection="1">
      <alignment horizontal="center"/>
      <protection locked="0" hidden="1"/>
    </xf>
    <xf numFmtId="165" fontId="4" fillId="9" borderId="5" xfId="3" applyFont="1" applyFill="1" applyBorder="1" applyAlignment="1" applyProtection="1">
      <alignment horizontal="center"/>
      <protection locked="0" hidden="1"/>
    </xf>
    <xf numFmtId="165" fontId="2" fillId="9" borderId="0" xfId="3" applyFont="1" applyFill="1" applyBorder="1" applyAlignment="1" applyProtection="1">
      <protection locked="0" hidden="1"/>
    </xf>
    <xf numFmtId="165" fontId="2" fillId="9" borderId="5" xfId="3" applyFont="1" applyFill="1" applyBorder="1" applyAlignment="1" applyProtection="1">
      <protection locked="0" hidden="1"/>
    </xf>
    <xf numFmtId="168" fontId="2" fillId="8" borderId="0" xfId="1" applyNumberFormat="1" applyFont="1" applyFill="1" applyBorder="1" applyProtection="1">
      <protection locked="0" hidden="1"/>
    </xf>
    <xf numFmtId="167" fontId="2" fillId="9" borderId="0" xfId="3" applyNumberFormat="1" applyFont="1" applyFill="1" applyBorder="1" applyAlignment="1" applyProtection="1">
      <protection locked="0" hidden="1"/>
    </xf>
    <xf numFmtId="0" fontId="2" fillId="10" borderId="4" xfId="1" applyFont="1" applyFill="1" applyBorder="1" applyProtection="1">
      <protection locked="0" hidden="1"/>
    </xf>
    <xf numFmtId="0" fontId="2" fillId="10" borderId="0" xfId="1" applyFont="1" applyFill="1" applyBorder="1" applyProtection="1">
      <protection locked="0" hidden="1"/>
    </xf>
    <xf numFmtId="0" fontId="2" fillId="10" borderId="5" xfId="1" applyFont="1" applyFill="1" applyBorder="1" applyProtection="1">
      <protection locked="0" hidden="1"/>
    </xf>
    <xf numFmtId="0" fontId="2" fillId="10" borderId="0" xfId="1" applyFont="1" applyFill="1" applyBorder="1" applyAlignment="1" applyProtection="1">
      <alignment horizontal="center"/>
      <protection locked="0" hidden="1"/>
    </xf>
    <xf numFmtId="167" fontId="2" fillId="10" borderId="0" xfId="3" applyNumberFormat="1" applyFont="1" applyFill="1" applyBorder="1" applyAlignment="1" applyProtection="1">
      <protection locked="0" hidden="1"/>
    </xf>
    <xf numFmtId="10" fontId="2" fillId="9" borderId="0" xfId="2" applyNumberFormat="1" applyFont="1" applyFill="1" applyBorder="1" applyAlignment="1" applyProtection="1">
      <protection locked="0" hidden="1"/>
    </xf>
    <xf numFmtId="0" fontId="4" fillId="10" borderId="0" xfId="1" applyFont="1" applyFill="1" applyBorder="1" applyAlignment="1" applyProtection="1">
      <protection locked="0" hidden="1"/>
    </xf>
    <xf numFmtId="0" fontId="4" fillId="10" borderId="0" xfId="1" applyFont="1" applyFill="1" applyBorder="1" applyAlignment="1" applyProtection="1">
      <alignment horizontal="center"/>
      <protection locked="0" hidden="1"/>
    </xf>
    <xf numFmtId="9" fontId="2" fillId="9" borderId="0" xfId="2" applyFont="1" applyFill="1" applyBorder="1" applyAlignment="1" applyProtection="1">
      <protection locked="0" hidden="1"/>
    </xf>
    <xf numFmtId="0" fontId="2" fillId="10" borderId="0" xfId="1" applyFont="1" applyFill="1" applyBorder="1" applyAlignment="1" applyProtection="1">
      <protection locked="0" hidden="1"/>
    </xf>
    <xf numFmtId="167" fontId="2" fillId="10" borderId="0" xfId="1" applyNumberFormat="1" applyFont="1" applyFill="1" applyBorder="1" applyProtection="1">
      <protection locked="0" hidden="1"/>
    </xf>
    <xf numFmtId="0" fontId="3" fillId="5" borderId="4" xfId="1" applyFont="1" applyFill="1" applyBorder="1" applyAlignment="1" applyProtection="1">
      <alignment horizontal="center"/>
      <protection locked="0" hidden="1"/>
    </xf>
    <xf numFmtId="0" fontId="3" fillId="5" borderId="0" xfId="1" applyFont="1" applyFill="1" applyBorder="1" applyAlignment="1" applyProtection="1">
      <alignment horizontal="center"/>
      <protection locked="0" hidden="1"/>
    </xf>
    <xf numFmtId="0" fontId="4" fillId="5" borderId="0" xfId="1" applyFont="1" applyFill="1" applyBorder="1" applyAlignment="1" applyProtection="1">
      <alignment horizontal="center"/>
      <protection locked="0" hidden="1"/>
    </xf>
    <xf numFmtId="165" fontId="2" fillId="5" borderId="0" xfId="3" applyFont="1" applyFill="1" applyBorder="1" applyAlignment="1" applyProtection="1">
      <protection locked="0" hidden="1"/>
    </xf>
    <xf numFmtId="10" fontId="2" fillId="5" borderId="0" xfId="2" applyNumberFormat="1" applyFont="1" applyFill="1" applyBorder="1" applyAlignment="1" applyProtection="1">
      <protection locked="0" hidden="1"/>
    </xf>
    <xf numFmtId="0" fontId="4" fillId="5" borderId="6" xfId="1" applyFont="1" applyFill="1" applyBorder="1" applyProtection="1">
      <protection locked="0" hidden="1"/>
    </xf>
    <xf numFmtId="0" fontId="4" fillId="5" borderId="7" xfId="1" applyFont="1" applyFill="1" applyBorder="1" applyProtection="1">
      <protection locked="0" hidden="1"/>
    </xf>
    <xf numFmtId="165" fontId="4" fillId="5" borderId="7" xfId="3" applyFont="1" applyFill="1" applyBorder="1" applyAlignment="1" applyProtection="1">
      <protection locked="0" hidden="1"/>
    </xf>
    <xf numFmtId="0" fontId="2" fillId="11" borderId="4" xfId="1" applyFont="1" applyFill="1" applyBorder="1" applyProtection="1">
      <protection locked="0" hidden="1"/>
    </xf>
    <xf numFmtId="0" fontId="2" fillId="11" borderId="0" xfId="1" applyFont="1" applyFill="1" applyBorder="1" applyProtection="1">
      <protection locked="0" hidden="1"/>
    </xf>
    <xf numFmtId="0" fontId="4" fillId="11" borderId="0" xfId="1" applyFont="1" applyFill="1" applyBorder="1" applyAlignment="1" applyProtection="1">
      <alignment horizontal="center"/>
      <protection locked="0" hidden="1"/>
    </xf>
    <xf numFmtId="0" fontId="2" fillId="11" borderId="0" xfId="1" applyFont="1" applyFill="1" applyBorder="1" applyAlignment="1" applyProtection="1">
      <alignment horizontal="center"/>
      <protection locked="0" hidden="1"/>
    </xf>
    <xf numFmtId="165" fontId="2" fillId="11" borderId="0" xfId="3" applyFont="1" applyFill="1" applyBorder="1" applyAlignment="1" applyProtection="1">
      <protection locked="0" hidden="1"/>
    </xf>
    <xf numFmtId="0" fontId="5" fillId="11" borderId="4" xfId="3" applyNumberFormat="1" applyFont="1" applyFill="1" applyBorder="1" applyAlignment="1" applyProtection="1">
      <alignment horizontal="left" vertical="top"/>
      <protection locked="0" hidden="1"/>
    </xf>
    <xf numFmtId="0" fontId="4" fillId="11" borderId="4" xfId="1" applyFont="1" applyFill="1" applyBorder="1" applyProtection="1">
      <protection locked="0" hidden="1"/>
    </xf>
    <xf numFmtId="0" fontId="4" fillId="11" borderId="0" xfId="1" applyFont="1" applyFill="1" applyBorder="1" applyProtection="1">
      <protection locked="0" hidden="1"/>
    </xf>
    <xf numFmtId="170" fontId="2" fillId="11" borderId="0" xfId="3" applyNumberFormat="1" applyFont="1" applyFill="1" applyBorder="1" applyAlignment="1" applyProtection="1">
      <protection locked="0" hidden="1"/>
    </xf>
    <xf numFmtId="0" fontId="2" fillId="11" borderId="7" xfId="1" applyFont="1" applyFill="1" applyBorder="1" applyProtection="1">
      <protection locked="0" hidden="1"/>
    </xf>
    <xf numFmtId="165" fontId="2" fillId="11" borderId="7" xfId="3" applyFont="1" applyFill="1" applyBorder="1" applyAlignment="1" applyProtection="1">
      <protection locked="0" hidden="1"/>
    </xf>
    <xf numFmtId="0" fontId="2" fillId="10" borderId="7" xfId="1" applyFont="1" applyFill="1" applyBorder="1" applyProtection="1">
      <protection locked="0" hidden="1"/>
    </xf>
    <xf numFmtId="0" fontId="7" fillId="12" borderId="0" xfId="1" applyFill="1" applyProtection="1">
      <protection hidden="1"/>
    </xf>
    <xf numFmtId="0" fontId="2" fillId="11" borderId="0" xfId="1" applyFont="1" applyFill="1" applyProtection="1">
      <protection hidden="1"/>
    </xf>
    <xf numFmtId="0" fontId="7" fillId="0" borderId="0" xfId="1" applyFill="1" applyProtection="1">
      <protection hidden="1"/>
    </xf>
    <xf numFmtId="174" fontId="0" fillId="11" borderId="0" xfId="1" applyNumberFormat="1" applyFont="1" applyFill="1" applyProtection="1">
      <protection hidden="1"/>
    </xf>
    <xf numFmtId="0" fontId="2" fillId="12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1" xfId="1" applyFont="1" applyBorder="1" applyProtection="1">
      <protection hidden="1"/>
    </xf>
    <xf numFmtId="0" fontId="2" fillId="0" borderId="10" xfId="1" applyFont="1" applyBorder="1" applyProtection="1">
      <protection hidden="1"/>
    </xf>
    <xf numFmtId="0" fontId="2" fillId="0" borderId="10" xfId="1" applyFont="1" applyFill="1" applyBorder="1" applyProtection="1">
      <protection hidden="1"/>
    </xf>
    <xf numFmtId="0" fontId="4" fillId="12" borderId="0" xfId="1" applyFont="1" applyFill="1" applyProtection="1">
      <protection hidden="1"/>
    </xf>
    <xf numFmtId="0" fontId="4" fillId="11" borderId="0" xfId="1" applyFont="1" applyFill="1" applyProtection="1">
      <protection hidden="1"/>
    </xf>
    <xf numFmtId="0" fontId="4" fillId="13" borderId="10" xfId="1" applyFont="1" applyFill="1" applyBorder="1" applyProtection="1">
      <protection hidden="1"/>
    </xf>
    <xf numFmtId="0" fontId="4" fillId="0" borderId="10" xfId="1" applyFont="1" applyBorder="1" applyProtection="1">
      <protection hidden="1"/>
    </xf>
    <xf numFmtId="167" fontId="2" fillId="12" borderId="0" xfId="3" applyNumberFormat="1" applyFont="1" applyFill="1" applyBorder="1" applyAlignment="1" applyProtection="1">
      <protection hidden="1"/>
    </xf>
    <xf numFmtId="175" fontId="2" fillId="12" borderId="0" xfId="1" applyNumberFormat="1" applyFont="1" applyFill="1" applyProtection="1">
      <protection hidden="1"/>
    </xf>
    <xf numFmtId="174" fontId="2" fillId="12" borderId="0" xfId="1" applyNumberFormat="1" applyFont="1" applyFill="1" applyProtection="1">
      <protection hidden="1"/>
    </xf>
    <xf numFmtId="0" fontId="6" fillId="0" borderId="10" xfId="1" applyFont="1" applyBorder="1" applyProtection="1">
      <protection hidden="1"/>
    </xf>
    <xf numFmtId="0" fontId="6" fillId="0" borderId="10" xfId="1" applyFont="1" applyFill="1" applyBorder="1" applyProtection="1">
      <protection hidden="1"/>
    </xf>
    <xf numFmtId="167" fontId="2" fillId="11" borderId="0" xfId="1" applyNumberFormat="1" applyFont="1" applyFill="1" applyProtection="1">
      <protection hidden="1"/>
    </xf>
    <xf numFmtId="0" fontId="2" fillId="14" borderId="0" xfId="1" applyFont="1" applyFill="1" applyBorder="1" applyProtection="1">
      <protection locked="0" hidden="1"/>
    </xf>
    <xf numFmtId="0" fontId="2" fillId="14" borderId="13" xfId="1" applyFont="1" applyFill="1" applyBorder="1" applyProtection="1">
      <protection locked="0" hidden="1"/>
    </xf>
    <xf numFmtId="174" fontId="7" fillId="15" borderId="14" xfId="1" applyNumberFormat="1" applyFill="1" applyBorder="1" applyProtection="1">
      <protection hidden="1"/>
    </xf>
    <xf numFmtId="0" fontId="2" fillId="14" borderId="14" xfId="1" applyFont="1" applyFill="1" applyBorder="1" applyProtection="1">
      <protection locked="0" hidden="1"/>
    </xf>
    <xf numFmtId="174" fontId="0" fillId="15" borderId="0" xfId="0" applyNumberFormat="1" applyFill="1" applyBorder="1" applyProtection="1">
      <protection hidden="1"/>
    </xf>
    <xf numFmtId="174" fontId="7" fillId="15" borderId="0" xfId="1" applyNumberFormat="1" applyFill="1" applyBorder="1" applyProtection="1">
      <protection hidden="1"/>
    </xf>
    <xf numFmtId="165" fontId="2" fillId="10" borderId="0" xfId="3" applyNumberFormat="1" applyFont="1" applyFill="1" applyBorder="1" applyAlignment="1" applyProtection="1">
      <protection locked="0" hidden="1"/>
    </xf>
    <xf numFmtId="165" fontId="2" fillId="10" borderId="0" xfId="1" applyNumberFormat="1" applyFont="1" applyFill="1" applyBorder="1" applyProtection="1">
      <protection locked="0" hidden="1"/>
    </xf>
    <xf numFmtId="174" fontId="2" fillId="12" borderId="0" xfId="3" applyNumberFormat="1" applyFont="1" applyFill="1" applyBorder="1" applyAlignment="1" applyProtection="1">
      <protection hidden="1"/>
    </xf>
    <xf numFmtId="176" fontId="0" fillId="15" borderId="0" xfId="7" applyNumberFormat="1" applyFont="1" applyFill="1" applyBorder="1" applyProtection="1">
      <protection hidden="1"/>
    </xf>
    <xf numFmtId="176" fontId="2" fillId="14" borderId="0" xfId="7" applyNumberFormat="1" applyFont="1" applyFill="1" applyBorder="1" applyProtection="1">
      <protection locked="0" hidden="1"/>
    </xf>
    <xf numFmtId="176" fontId="2" fillId="14" borderId="13" xfId="1" applyNumberFormat="1" applyFont="1" applyFill="1" applyBorder="1" applyProtection="1">
      <protection locked="0" hidden="1"/>
    </xf>
    <xf numFmtId="167" fontId="2" fillId="16" borderId="0" xfId="3" applyNumberFormat="1" applyFont="1" applyFill="1" applyBorder="1" applyAlignment="1" applyProtection="1">
      <protection locked="0" hidden="1"/>
    </xf>
    <xf numFmtId="0" fontId="2" fillId="14" borderId="0" xfId="1" applyFont="1" applyFill="1" applyBorder="1" applyAlignment="1" applyProtection="1">
      <alignment horizontal="right"/>
      <protection locked="0" hidden="1"/>
    </xf>
    <xf numFmtId="167" fontId="2" fillId="16" borderId="13" xfId="3" applyNumberFormat="1" applyFont="1" applyFill="1" applyBorder="1" applyAlignment="1" applyProtection="1">
      <protection locked="0" hidden="1"/>
    </xf>
    <xf numFmtId="176" fontId="7" fillId="15" borderId="0" xfId="7" applyNumberFormat="1" applyFill="1" applyBorder="1" applyProtection="1">
      <protection hidden="1"/>
    </xf>
    <xf numFmtId="176" fontId="2" fillId="14" borderId="0" xfId="1" applyNumberFormat="1" applyFont="1" applyFill="1" applyBorder="1" applyProtection="1">
      <protection locked="0" hidden="1"/>
    </xf>
    <xf numFmtId="0" fontId="2" fillId="14" borderId="18" xfId="1" applyFont="1" applyFill="1" applyBorder="1" applyProtection="1">
      <protection locked="0" hidden="1"/>
    </xf>
    <xf numFmtId="176" fontId="7" fillId="15" borderId="19" xfId="7" applyNumberFormat="1" applyFill="1" applyBorder="1" applyProtection="1">
      <protection hidden="1"/>
    </xf>
    <xf numFmtId="176" fontId="0" fillId="15" borderId="19" xfId="7" applyNumberFormat="1" applyFont="1" applyFill="1" applyBorder="1" applyProtection="1">
      <protection hidden="1"/>
    </xf>
    <xf numFmtId="176" fontId="2" fillId="14" borderId="19" xfId="7" applyNumberFormat="1" applyFont="1" applyFill="1" applyBorder="1" applyProtection="1">
      <protection locked="0" hidden="1"/>
    </xf>
    <xf numFmtId="176" fontId="2" fillId="14" borderId="19" xfId="1" applyNumberFormat="1" applyFont="1" applyFill="1" applyBorder="1" applyProtection="1">
      <protection locked="0" hidden="1"/>
    </xf>
    <xf numFmtId="176" fontId="2" fillId="14" borderId="20" xfId="1" applyNumberFormat="1" applyFont="1" applyFill="1" applyBorder="1" applyProtection="1">
      <protection locked="0" hidden="1"/>
    </xf>
    <xf numFmtId="0" fontId="2" fillId="14" borderId="19" xfId="1" applyFont="1" applyFill="1" applyBorder="1" applyProtection="1">
      <protection locked="0" hidden="1"/>
    </xf>
    <xf numFmtId="0" fontId="2" fillId="14" borderId="20" xfId="1" applyFont="1" applyFill="1" applyBorder="1" applyProtection="1">
      <protection locked="0" hidden="1"/>
    </xf>
    <xf numFmtId="176" fontId="4" fillId="0" borderId="10" xfId="7" applyNumberFormat="1" applyFont="1" applyFill="1" applyBorder="1" applyAlignment="1" applyProtection="1">
      <protection hidden="1"/>
    </xf>
    <xf numFmtId="0" fontId="2" fillId="19" borderId="24" xfId="1" applyFont="1" applyFill="1" applyBorder="1" applyProtection="1">
      <protection locked="0" hidden="1"/>
    </xf>
    <xf numFmtId="0" fontId="2" fillId="19" borderId="23" xfId="1" applyFont="1" applyFill="1" applyBorder="1" applyProtection="1">
      <protection locked="0" hidden="1"/>
    </xf>
    <xf numFmtId="0" fontId="2" fillId="21" borderId="0" xfId="1" applyFont="1" applyFill="1" applyBorder="1" applyProtection="1">
      <protection locked="0" hidden="1"/>
    </xf>
    <xf numFmtId="0" fontId="2" fillId="16" borderId="0" xfId="3" applyNumberFormat="1" applyFont="1" applyFill="1" applyBorder="1" applyAlignment="1" applyProtection="1">
      <protection locked="0" hidden="1"/>
    </xf>
    <xf numFmtId="0" fontId="2" fillId="20" borderId="32" xfId="1" applyFont="1" applyFill="1" applyBorder="1" applyProtection="1">
      <protection hidden="1"/>
    </xf>
    <xf numFmtId="0" fontId="2" fillId="23" borderId="12" xfId="1" applyFont="1" applyFill="1" applyBorder="1" applyProtection="1">
      <protection hidden="1"/>
    </xf>
    <xf numFmtId="0" fontId="2" fillId="20" borderId="31" xfId="1" applyFont="1" applyFill="1" applyBorder="1" applyProtection="1">
      <protection hidden="1"/>
    </xf>
    <xf numFmtId="0" fontId="2" fillId="20" borderId="28" xfId="1" applyFont="1" applyFill="1" applyBorder="1" applyProtection="1">
      <protection hidden="1"/>
    </xf>
    <xf numFmtId="0" fontId="2" fillId="20" borderId="34" xfId="1" applyFont="1" applyFill="1" applyBorder="1" applyProtection="1">
      <protection hidden="1"/>
    </xf>
    <xf numFmtId="0" fontId="2" fillId="26" borderId="25" xfId="1" applyFont="1" applyFill="1" applyBorder="1" applyProtection="1">
      <protection hidden="1"/>
    </xf>
    <xf numFmtId="0" fontId="2" fillId="26" borderId="31" xfId="1" applyFont="1" applyFill="1" applyBorder="1" applyProtection="1">
      <protection hidden="1"/>
    </xf>
    <xf numFmtId="0" fontId="2" fillId="26" borderId="28" xfId="1" applyFont="1" applyFill="1" applyBorder="1" applyProtection="1">
      <protection hidden="1"/>
    </xf>
    <xf numFmtId="0" fontId="2" fillId="23" borderId="31" xfId="1" applyFont="1" applyFill="1" applyBorder="1" applyProtection="1">
      <protection hidden="1"/>
    </xf>
    <xf numFmtId="0" fontId="4" fillId="24" borderId="31" xfId="1" applyFont="1" applyFill="1" applyBorder="1" applyProtection="1">
      <protection hidden="1"/>
    </xf>
    <xf numFmtId="0" fontId="4" fillId="20" borderId="32" xfId="1" applyFont="1" applyFill="1" applyBorder="1" applyProtection="1">
      <protection hidden="1"/>
    </xf>
    <xf numFmtId="0" fontId="4" fillId="20" borderId="33" xfId="1" applyFont="1" applyFill="1" applyBorder="1" applyProtection="1">
      <protection hidden="1"/>
    </xf>
    <xf numFmtId="0" fontId="2" fillId="20" borderId="33" xfId="1" applyFont="1" applyFill="1" applyBorder="1" applyProtection="1">
      <protection hidden="1"/>
    </xf>
    <xf numFmtId="0" fontId="4" fillId="23" borderId="32" xfId="1" applyFont="1" applyFill="1" applyBorder="1" applyProtection="1">
      <protection hidden="1"/>
    </xf>
    <xf numFmtId="0" fontId="4" fillId="23" borderId="31" xfId="1" applyFont="1" applyFill="1" applyBorder="1" applyProtection="1">
      <protection hidden="1"/>
    </xf>
    <xf numFmtId="0" fontId="4" fillId="28" borderId="31" xfId="1" applyFont="1" applyFill="1" applyBorder="1" applyProtection="1">
      <protection hidden="1"/>
    </xf>
    <xf numFmtId="0" fontId="4" fillId="29" borderId="32" xfId="1" applyFont="1" applyFill="1" applyBorder="1" applyProtection="1">
      <protection hidden="1"/>
    </xf>
    <xf numFmtId="0" fontId="4" fillId="29" borderId="33" xfId="1" applyFont="1" applyFill="1" applyBorder="1" applyProtection="1">
      <protection hidden="1"/>
    </xf>
    <xf numFmtId="0" fontId="2" fillId="30" borderId="31" xfId="1" applyFont="1" applyFill="1" applyBorder="1" applyProtection="1">
      <protection hidden="1"/>
    </xf>
    <xf numFmtId="0" fontId="2" fillId="30" borderId="32" xfId="1" applyFont="1" applyFill="1" applyBorder="1" applyProtection="1">
      <protection hidden="1"/>
    </xf>
    <xf numFmtId="0" fontId="2" fillId="30" borderId="33" xfId="1" applyFont="1" applyFill="1" applyBorder="1" applyProtection="1">
      <protection hidden="1"/>
    </xf>
    <xf numFmtId="0" fontId="4" fillId="27" borderId="31" xfId="1" applyFont="1" applyFill="1" applyBorder="1" applyProtection="1">
      <protection hidden="1"/>
    </xf>
    <xf numFmtId="0" fontId="4" fillId="30" borderId="32" xfId="1" applyFont="1" applyFill="1" applyBorder="1" applyProtection="1">
      <protection hidden="1"/>
    </xf>
    <xf numFmtId="0" fontId="4" fillId="30" borderId="33" xfId="1" applyFont="1" applyFill="1" applyBorder="1" applyProtection="1">
      <protection hidden="1"/>
    </xf>
    <xf numFmtId="0" fontId="4" fillId="17" borderId="0" xfId="1" applyFont="1" applyFill="1" applyProtection="1">
      <protection hidden="1"/>
    </xf>
    <xf numFmtId="0" fontId="4" fillId="27" borderId="10" xfId="1" applyFont="1" applyFill="1" applyBorder="1" applyProtection="1">
      <protection hidden="1"/>
    </xf>
    <xf numFmtId="0" fontId="4" fillId="11" borderId="0" xfId="1" applyFont="1" applyFill="1" applyBorder="1" applyAlignment="1" applyProtection="1">
      <alignment horizontal="center"/>
      <protection locked="0" hidden="1"/>
    </xf>
    <xf numFmtId="0" fontId="2" fillId="10" borderId="0" xfId="1" applyFont="1" applyFill="1" applyBorder="1" applyAlignment="1" applyProtection="1">
      <alignment horizontal="center"/>
      <protection locked="0" hidden="1"/>
    </xf>
    <xf numFmtId="167" fontId="5" fillId="6" borderId="0" xfId="3" applyNumberFormat="1" applyFont="1" applyFill="1" applyBorder="1" applyAlignment="1" applyProtection="1">
      <alignment horizontal="right"/>
      <protection locked="0" hidden="1"/>
    </xf>
    <xf numFmtId="0" fontId="3" fillId="6" borderId="0" xfId="1" applyFont="1" applyFill="1" applyBorder="1" applyAlignment="1" applyProtection="1">
      <alignment horizontal="center"/>
      <protection locked="0" hidden="1"/>
    </xf>
    <xf numFmtId="0" fontId="3" fillId="11" borderId="0" xfId="1" applyFont="1" applyFill="1" applyBorder="1" applyAlignment="1" applyProtection="1">
      <alignment horizontal="center"/>
      <protection locked="0" hidden="1"/>
    </xf>
    <xf numFmtId="0" fontId="7" fillId="22" borderId="0" xfId="1" applyNumberFormat="1" applyFill="1" applyBorder="1" applyProtection="1">
      <protection hidden="1"/>
    </xf>
    <xf numFmtId="0" fontId="3" fillId="9" borderId="3" xfId="1" applyFont="1" applyFill="1" applyBorder="1" applyAlignment="1" applyProtection="1">
      <alignment horizontal="center"/>
      <protection locked="0" hidden="1"/>
    </xf>
    <xf numFmtId="10" fontId="2" fillId="9" borderId="5" xfId="2" applyNumberFormat="1" applyFont="1" applyFill="1" applyBorder="1" applyAlignment="1" applyProtection="1">
      <protection locked="0" hidden="1"/>
    </xf>
    <xf numFmtId="9" fontId="2" fillId="9" borderId="5" xfId="2" applyFont="1" applyFill="1" applyBorder="1" applyAlignment="1" applyProtection="1">
      <protection locked="0" hidden="1"/>
    </xf>
    <xf numFmtId="0" fontId="3" fillId="5" borderId="3" xfId="1" applyFont="1" applyFill="1" applyBorder="1" applyAlignment="1" applyProtection="1">
      <alignment horizontal="center"/>
      <protection locked="0" hidden="1"/>
    </xf>
    <xf numFmtId="0" fontId="3" fillId="5" borderId="5" xfId="1" applyFont="1" applyFill="1" applyBorder="1" applyAlignment="1" applyProtection="1">
      <alignment horizontal="center"/>
      <protection locked="0" hidden="1"/>
    </xf>
    <xf numFmtId="0" fontId="4" fillId="5" borderId="5" xfId="1" applyFont="1" applyFill="1" applyBorder="1" applyAlignment="1" applyProtection="1">
      <alignment horizontal="center"/>
      <protection locked="0" hidden="1"/>
    </xf>
    <xf numFmtId="165" fontId="2" fillId="5" borderId="5" xfId="3" applyFont="1" applyFill="1" applyBorder="1" applyAlignment="1" applyProtection="1">
      <protection locked="0" hidden="1"/>
    </xf>
    <xf numFmtId="9" fontId="2" fillId="5" borderId="5" xfId="2" applyFont="1" applyFill="1" applyBorder="1" applyAlignment="1" applyProtection="1">
      <protection locked="0" hidden="1"/>
    </xf>
    <xf numFmtId="10" fontId="2" fillId="5" borderId="5" xfId="2" applyNumberFormat="1" applyFont="1" applyFill="1" applyBorder="1" applyAlignment="1" applyProtection="1">
      <protection locked="0" hidden="1"/>
    </xf>
    <xf numFmtId="165" fontId="4" fillId="5" borderId="8" xfId="3" applyFont="1" applyFill="1" applyBorder="1" applyAlignment="1" applyProtection="1">
      <protection locked="0" hidden="1"/>
    </xf>
    <xf numFmtId="0" fontId="2" fillId="19" borderId="12" xfId="1" applyFont="1" applyFill="1" applyBorder="1" applyProtection="1">
      <protection locked="0" hidden="1"/>
    </xf>
    <xf numFmtId="0" fontId="2" fillId="21" borderId="2" xfId="1" applyFont="1" applyFill="1" applyBorder="1" applyProtection="1">
      <protection locked="0" hidden="1"/>
    </xf>
    <xf numFmtId="0" fontId="2" fillId="21" borderId="21" xfId="1" applyFont="1" applyFill="1" applyBorder="1" applyProtection="1">
      <protection locked="0" hidden="1"/>
    </xf>
    <xf numFmtId="0" fontId="2" fillId="21" borderId="14" xfId="1" applyFont="1" applyFill="1" applyBorder="1" applyProtection="1">
      <protection locked="0" hidden="1"/>
    </xf>
    <xf numFmtId="0" fontId="2" fillId="21" borderId="13" xfId="1" applyFont="1" applyFill="1" applyBorder="1" applyProtection="1">
      <protection locked="0" hidden="1"/>
    </xf>
    <xf numFmtId="0" fontId="0" fillId="22" borderId="14" xfId="1" applyFont="1" applyFill="1" applyBorder="1" applyAlignment="1" applyProtection="1">
      <alignment horizontal="right"/>
      <protection hidden="1"/>
    </xf>
    <xf numFmtId="0" fontId="7" fillId="22" borderId="0" xfId="1" applyNumberFormat="1" applyFill="1" applyBorder="1" applyAlignment="1" applyProtection="1">
      <alignment horizontal="left"/>
      <protection hidden="1"/>
    </xf>
    <xf numFmtId="0" fontId="7" fillId="22" borderId="0" xfId="1" applyFill="1" applyBorder="1" applyAlignment="1" applyProtection="1">
      <alignment horizontal="right"/>
      <protection hidden="1"/>
    </xf>
    <xf numFmtId="0" fontId="7" fillId="22" borderId="13" xfId="1" applyFill="1" applyBorder="1" applyProtection="1">
      <protection hidden="1"/>
    </xf>
    <xf numFmtId="14" fontId="7" fillId="22" borderId="14" xfId="1" applyNumberFormat="1" applyFill="1" applyBorder="1" applyProtection="1">
      <protection hidden="1"/>
    </xf>
    <xf numFmtId="167" fontId="0" fillId="22" borderId="0" xfId="1" applyNumberFormat="1" applyFont="1" applyFill="1" applyBorder="1" applyProtection="1">
      <protection hidden="1"/>
    </xf>
    <xf numFmtId="14" fontId="7" fillId="22" borderId="0" xfId="1" applyNumberFormat="1" applyFill="1" applyBorder="1" applyProtection="1">
      <protection hidden="1"/>
    </xf>
    <xf numFmtId="0" fontId="7" fillId="22" borderId="13" xfId="1" applyNumberFormat="1" applyFill="1" applyBorder="1" applyProtection="1">
      <protection hidden="1"/>
    </xf>
    <xf numFmtId="0" fontId="2" fillId="21" borderId="18" xfId="1" applyFont="1" applyFill="1" applyBorder="1" applyProtection="1">
      <protection locked="0" hidden="1"/>
    </xf>
    <xf numFmtId="0" fontId="2" fillId="21" borderId="19" xfId="1" applyFont="1" applyFill="1" applyBorder="1" applyProtection="1">
      <protection locked="0" hidden="1"/>
    </xf>
    <xf numFmtId="0" fontId="3" fillId="9" borderId="2" xfId="1" applyFont="1" applyFill="1" applyBorder="1" applyAlignment="1" applyProtection="1">
      <alignment horizontal="center"/>
      <protection locked="0" hidden="1"/>
    </xf>
    <xf numFmtId="0" fontId="3" fillId="5" borderId="2" xfId="1" applyFont="1" applyFill="1" applyBorder="1" applyAlignment="1" applyProtection="1">
      <alignment horizontal="center"/>
      <protection locked="0" hidden="1"/>
    </xf>
    <xf numFmtId="0" fontId="2" fillId="19" borderId="0" xfId="1" applyFont="1" applyFill="1" applyBorder="1" applyProtection="1">
      <protection locked="0" hidden="1"/>
    </xf>
    <xf numFmtId="164" fontId="2" fillId="6" borderId="0" xfId="7" applyFont="1" applyFill="1" applyBorder="1" applyAlignment="1" applyProtection="1">
      <protection locked="0" hidden="1"/>
    </xf>
    <xf numFmtId="164" fontId="2" fillId="6" borderId="7" xfId="7" applyFont="1" applyFill="1" applyBorder="1" applyAlignment="1" applyProtection="1">
      <protection locked="0" hidden="1"/>
    </xf>
    <xf numFmtId="178" fontId="2" fillId="6" borderId="0" xfId="7" applyNumberFormat="1" applyFont="1" applyFill="1" applyBorder="1" applyAlignment="1" applyProtection="1">
      <protection locked="0" hidden="1"/>
    </xf>
    <xf numFmtId="0" fontId="4" fillId="6" borderId="0" xfId="1" applyFont="1" applyFill="1" applyBorder="1" applyAlignment="1" applyProtection="1">
      <alignment horizontal="left"/>
      <protection locked="0" hidden="1"/>
    </xf>
    <xf numFmtId="165" fontId="4" fillId="9" borderId="0" xfId="3" applyFont="1" applyFill="1" applyBorder="1" applyAlignment="1" applyProtection="1">
      <alignment horizontal="left"/>
      <protection locked="0" hidden="1"/>
    </xf>
    <xf numFmtId="0" fontId="4" fillId="5" borderId="0" xfId="1" applyFont="1" applyFill="1" applyBorder="1" applyAlignment="1" applyProtection="1">
      <alignment horizontal="left"/>
      <protection locked="0" hidden="1"/>
    </xf>
    <xf numFmtId="164" fontId="2" fillId="11" borderId="0" xfId="7" applyFont="1" applyFill="1" applyBorder="1" applyAlignment="1" applyProtection="1">
      <protection locked="0" hidden="1"/>
    </xf>
    <xf numFmtId="164" fontId="2" fillId="11" borderId="0" xfId="7" applyFont="1" applyFill="1" applyBorder="1" applyProtection="1">
      <protection locked="0" hidden="1"/>
    </xf>
    <xf numFmtId="164" fontId="2" fillId="11" borderId="7" xfId="7" applyFont="1" applyFill="1" applyBorder="1" applyProtection="1">
      <protection locked="0" hidden="1"/>
    </xf>
    <xf numFmtId="164" fontId="2" fillId="11" borderId="7" xfId="7" applyFont="1" applyFill="1" applyBorder="1" applyAlignment="1" applyProtection="1">
      <protection locked="0" hidden="1"/>
    </xf>
    <xf numFmtId="177" fontId="2" fillId="11" borderId="0" xfId="7" applyNumberFormat="1" applyFont="1" applyFill="1" applyBorder="1" applyAlignment="1" applyProtection="1">
      <protection locked="0" hidden="1"/>
    </xf>
    <xf numFmtId="178" fontId="2" fillId="11" borderId="0" xfId="7" applyNumberFormat="1" applyFont="1" applyFill="1" applyBorder="1" applyAlignment="1" applyProtection="1">
      <protection locked="0" hidden="1"/>
    </xf>
    <xf numFmtId="179" fontId="2" fillId="11" borderId="0" xfId="7" applyNumberFormat="1" applyFont="1" applyFill="1" applyBorder="1" applyAlignment="1" applyProtection="1">
      <protection locked="0" hidden="1"/>
    </xf>
    <xf numFmtId="0" fontId="3" fillId="10" borderId="0" xfId="1" applyFont="1" applyFill="1" applyBorder="1" applyAlignment="1" applyProtection="1">
      <alignment horizontal="center"/>
      <protection locked="0" hidden="1"/>
    </xf>
    <xf numFmtId="0" fontId="3" fillId="4" borderId="2" xfId="1" applyFont="1" applyFill="1" applyBorder="1" applyAlignment="1" applyProtection="1">
      <alignment horizontal="center"/>
      <protection locked="0" hidden="1"/>
    </xf>
    <xf numFmtId="0" fontId="3" fillId="7" borderId="2" xfId="1" applyFont="1" applyFill="1" applyBorder="1" applyAlignment="1" applyProtection="1">
      <alignment horizontal="center"/>
      <protection locked="0" hidden="1"/>
    </xf>
    <xf numFmtId="0" fontId="3" fillId="10" borderId="5" xfId="1" applyFont="1" applyFill="1" applyBorder="1" applyAlignment="1" applyProtection="1">
      <alignment horizontal="center"/>
      <protection locked="0" hidden="1"/>
    </xf>
    <xf numFmtId="0" fontId="3" fillId="8" borderId="2" xfId="1" applyFont="1" applyFill="1" applyBorder="1" applyAlignment="1" applyProtection="1">
      <alignment horizontal="center"/>
      <protection locked="0" hidden="1"/>
    </xf>
    <xf numFmtId="0" fontId="3" fillId="8" borderId="3" xfId="1" applyFont="1" applyFill="1" applyBorder="1" applyAlignment="1" applyProtection="1">
      <alignment horizontal="center"/>
      <protection locked="0" hidden="1"/>
    </xf>
    <xf numFmtId="0" fontId="2" fillId="8" borderId="7" xfId="1" applyFont="1" applyFill="1" applyBorder="1" applyProtection="1">
      <protection locked="0" hidden="1"/>
    </xf>
    <xf numFmtId="0" fontId="2" fillId="8" borderId="8" xfId="1" applyFont="1" applyFill="1" applyBorder="1" applyProtection="1">
      <protection locked="0" hidden="1"/>
    </xf>
    <xf numFmtId="0" fontId="2" fillId="10" borderId="6" xfId="1" applyFont="1" applyFill="1" applyBorder="1" applyProtection="1">
      <protection locked="0" hidden="1"/>
    </xf>
    <xf numFmtId="0" fontId="2" fillId="33" borderId="0" xfId="1" applyFont="1" applyFill="1" applyBorder="1" applyProtection="1">
      <protection locked="0" hidden="1"/>
    </xf>
    <xf numFmtId="0" fontId="2" fillId="33" borderId="13" xfId="1" applyFont="1" applyFill="1" applyBorder="1" applyProtection="1">
      <protection locked="0" hidden="1"/>
    </xf>
    <xf numFmtId="0" fontId="2" fillId="33" borderId="7" xfId="1" applyFont="1" applyFill="1" applyBorder="1" applyProtection="1">
      <protection locked="0" hidden="1"/>
    </xf>
    <xf numFmtId="0" fontId="2" fillId="33" borderId="36" xfId="1" applyFont="1" applyFill="1" applyBorder="1" applyProtection="1">
      <protection locked="0" hidden="1"/>
    </xf>
    <xf numFmtId="0" fontId="2" fillId="10" borderId="14" xfId="1" applyFont="1" applyFill="1" applyBorder="1" applyProtection="1">
      <protection locked="0" hidden="1"/>
    </xf>
    <xf numFmtId="174" fontId="4" fillId="34" borderId="11" xfId="1" applyNumberFormat="1" applyFont="1" applyFill="1" applyBorder="1" applyAlignment="1" applyProtection="1">
      <alignment horizontal="center"/>
      <protection hidden="1"/>
    </xf>
    <xf numFmtId="0" fontId="4" fillId="34" borderId="10" xfId="1" applyFont="1" applyFill="1" applyBorder="1" applyAlignment="1" applyProtection="1">
      <alignment horizontal="center"/>
      <protection hidden="1"/>
    </xf>
    <xf numFmtId="0" fontId="4" fillId="34" borderId="10" xfId="1" applyFont="1" applyFill="1" applyBorder="1" applyAlignment="1" applyProtection="1">
      <alignment horizontal="right"/>
      <protection hidden="1"/>
    </xf>
    <xf numFmtId="0" fontId="8" fillId="16" borderId="16" xfId="1" applyFont="1" applyFill="1" applyBorder="1" applyAlignment="1" applyProtection="1">
      <protection locked="0" hidden="1"/>
    </xf>
    <xf numFmtId="0" fontId="8" fillId="16" borderId="17" xfId="1" applyFont="1" applyFill="1" applyBorder="1" applyAlignment="1" applyProtection="1">
      <protection locked="0" hidden="1"/>
    </xf>
    <xf numFmtId="0" fontId="8" fillId="14" borderId="37" xfId="1" applyFont="1" applyFill="1" applyBorder="1" applyAlignment="1" applyProtection="1">
      <protection locked="0" hidden="1"/>
    </xf>
    <xf numFmtId="0" fontId="8" fillId="14" borderId="16" xfId="1" applyFont="1" applyFill="1" applyBorder="1" applyAlignment="1" applyProtection="1">
      <protection locked="0" hidden="1"/>
    </xf>
    <xf numFmtId="0" fontId="8" fillId="14" borderId="17" xfId="1" applyFont="1" applyFill="1" applyBorder="1" applyAlignment="1" applyProtection="1">
      <protection locked="0" hidden="1"/>
    </xf>
    <xf numFmtId="0" fontId="8" fillId="14" borderId="1" xfId="1" applyFont="1" applyFill="1" applyBorder="1" applyAlignment="1" applyProtection="1">
      <protection locked="0" hidden="1"/>
    </xf>
    <xf numFmtId="0" fontId="8" fillId="14" borderId="2" xfId="1" applyFont="1" applyFill="1" applyBorder="1" applyAlignment="1" applyProtection="1">
      <protection locked="0" hidden="1"/>
    </xf>
    <xf numFmtId="0" fontId="8" fillId="14" borderId="21" xfId="1" applyFont="1" applyFill="1" applyBorder="1" applyAlignment="1" applyProtection="1">
      <protection locked="0" hidden="1"/>
    </xf>
    <xf numFmtId="0" fontId="8" fillId="14" borderId="15" xfId="1" applyFont="1" applyFill="1" applyBorder="1" applyAlignment="1" applyProtection="1">
      <protection locked="0" hidden="1"/>
    </xf>
    <xf numFmtId="0" fontId="8" fillId="16" borderId="15" xfId="1" applyFont="1" applyFill="1" applyBorder="1" applyAlignment="1" applyProtection="1">
      <protection locked="0" hidden="1"/>
    </xf>
    <xf numFmtId="0" fontId="2" fillId="16" borderId="14" xfId="1" applyNumberFormat="1" applyFont="1" applyFill="1" applyBorder="1" applyProtection="1">
      <protection locked="0" hidden="1"/>
    </xf>
    <xf numFmtId="0" fontId="2" fillId="5" borderId="35" xfId="1" applyFont="1" applyFill="1" applyBorder="1" applyProtection="1">
      <protection locked="0" hidden="1"/>
    </xf>
    <xf numFmtId="0" fontId="2" fillId="5" borderId="14" xfId="1" applyFont="1" applyFill="1" applyBorder="1" applyProtection="1">
      <protection locked="0" hidden="1"/>
    </xf>
    <xf numFmtId="167" fontId="2" fillId="5" borderId="14" xfId="1" applyNumberFormat="1" applyFont="1" applyFill="1" applyBorder="1" applyProtection="1">
      <protection locked="0" hidden="1"/>
    </xf>
    <xf numFmtId="0" fontId="2" fillId="5" borderId="18" xfId="1" applyFont="1" applyFill="1" applyBorder="1" applyProtection="1">
      <protection locked="0" hidden="1"/>
    </xf>
    <xf numFmtId="167" fontId="2" fillId="5" borderId="19" xfId="3" applyNumberFormat="1" applyFont="1" applyFill="1" applyBorder="1" applyAlignment="1" applyProtection="1">
      <protection locked="0" hidden="1"/>
    </xf>
    <xf numFmtId="0" fontId="8" fillId="5" borderId="14" xfId="1" applyFont="1" applyFill="1" applyBorder="1" applyProtection="1">
      <protection locked="0" hidden="1"/>
    </xf>
    <xf numFmtId="0" fontId="8" fillId="5" borderId="14" xfId="1" applyFont="1" applyFill="1" applyBorder="1" applyAlignment="1" applyProtection="1">
      <alignment horizontal="left"/>
      <protection locked="0" hidden="1"/>
    </xf>
    <xf numFmtId="0" fontId="4" fillId="23" borderId="31" xfId="1" applyFont="1" applyFill="1" applyBorder="1" applyAlignment="1" applyProtection="1">
      <alignment horizontal="left"/>
      <protection hidden="1"/>
    </xf>
    <xf numFmtId="0" fontId="4" fillId="23" borderId="32" xfId="1" applyFont="1" applyFill="1" applyBorder="1" applyAlignment="1" applyProtection="1">
      <alignment horizontal="left"/>
      <protection hidden="1"/>
    </xf>
    <xf numFmtId="0" fontId="4" fillId="0" borderId="10" xfId="1" applyFont="1" applyBorder="1" applyAlignment="1" applyProtection="1">
      <alignment horizontal="left"/>
      <protection hidden="1"/>
    </xf>
    <xf numFmtId="176" fontId="2" fillId="0" borderId="10" xfId="7" applyNumberFormat="1" applyFont="1" applyFill="1" applyBorder="1" applyAlignment="1" applyProtection="1">
      <protection hidden="1"/>
    </xf>
    <xf numFmtId="176" fontId="2" fillId="4" borderId="10" xfId="7" applyNumberFormat="1" applyFont="1" applyFill="1" applyBorder="1" applyAlignment="1" applyProtection="1">
      <protection locked="0"/>
    </xf>
    <xf numFmtId="176" fontId="2" fillId="4" borderId="11" xfId="7" applyNumberFormat="1" applyFont="1" applyFill="1" applyBorder="1" applyAlignment="1" applyProtection="1">
      <protection locked="0"/>
    </xf>
    <xf numFmtId="0" fontId="4" fillId="23" borderId="32" xfId="0" applyFont="1" applyFill="1" applyBorder="1" applyProtection="1">
      <protection hidden="1"/>
    </xf>
    <xf numFmtId="0" fontId="2" fillId="23" borderId="33" xfId="0" applyFont="1" applyFill="1" applyBorder="1" applyProtection="1">
      <protection hidden="1"/>
    </xf>
    <xf numFmtId="0" fontId="4" fillId="31" borderId="32" xfId="0" applyFont="1" applyFill="1" applyBorder="1" applyProtection="1">
      <protection hidden="1"/>
    </xf>
    <xf numFmtId="0" fontId="4" fillId="23" borderId="33" xfId="0" applyFont="1" applyFill="1" applyBorder="1" applyProtection="1">
      <protection hidden="1"/>
    </xf>
    <xf numFmtId="0" fontId="6" fillId="0" borderId="32" xfId="0" applyFont="1" applyBorder="1"/>
    <xf numFmtId="0" fontId="2" fillId="30" borderId="28" xfId="1" applyFont="1" applyFill="1" applyBorder="1" applyProtection="1">
      <protection hidden="1"/>
    </xf>
    <xf numFmtId="0" fontId="4" fillId="24" borderId="33" xfId="1" applyFont="1" applyFill="1" applyBorder="1" applyAlignment="1" applyProtection="1">
      <alignment horizontal="left"/>
      <protection hidden="1"/>
    </xf>
    <xf numFmtId="0" fontId="4" fillId="24" borderId="31" xfId="1" applyFont="1" applyFill="1" applyBorder="1" applyAlignment="1" applyProtection="1">
      <alignment horizontal="left"/>
      <protection hidden="1"/>
    </xf>
    <xf numFmtId="0" fontId="4" fillId="24" borderId="32" xfId="1" applyFont="1" applyFill="1" applyBorder="1" applyAlignment="1" applyProtection="1">
      <alignment horizontal="left"/>
      <protection hidden="1"/>
    </xf>
    <xf numFmtId="176" fontId="4" fillId="27" borderId="11" xfId="7" applyNumberFormat="1" applyFont="1" applyFill="1" applyBorder="1" applyAlignment="1" applyProtection="1">
      <protection hidden="1"/>
    </xf>
    <xf numFmtId="176" fontId="4" fillId="27" borderId="10" xfId="7" applyNumberFormat="1" applyFont="1" applyFill="1" applyBorder="1" applyAlignment="1" applyProtection="1">
      <protection hidden="1"/>
    </xf>
    <xf numFmtId="176" fontId="2" fillId="0" borderId="11" xfId="7" applyNumberFormat="1" applyFont="1" applyFill="1" applyBorder="1" applyAlignment="1" applyProtection="1">
      <protection hidden="1"/>
    </xf>
    <xf numFmtId="176" fontId="4" fillId="32" borderId="11" xfId="7" applyNumberFormat="1" applyFont="1" applyFill="1" applyBorder="1" applyAlignment="1" applyProtection="1">
      <protection hidden="1"/>
    </xf>
    <xf numFmtId="176" fontId="4" fillId="31" borderId="10" xfId="7" applyNumberFormat="1" applyFont="1" applyFill="1" applyBorder="1" applyAlignment="1" applyProtection="1">
      <protection hidden="1"/>
    </xf>
    <xf numFmtId="176" fontId="4" fillId="13" borderId="11" xfId="7" applyNumberFormat="1" applyFont="1" applyFill="1" applyBorder="1" applyAlignment="1" applyProtection="1">
      <protection hidden="1"/>
    </xf>
    <xf numFmtId="176" fontId="4" fillId="13" borderId="10" xfId="7" applyNumberFormat="1" applyFont="1" applyFill="1" applyBorder="1" applyAlignment="1" applyProtection="1">
      <protection hidden="1"/>
    </xf>
    <xf numFmtId="176" fontId="4" fillId="24" borderId="11" xfId="7" applyNumberFormat="1" applyFont="1" applyFill="1" applyBorder="1" applyAlignment="1" applyProtection="1">
      <protection hidden="1"/>
    </xf>
    <xf numFmtId="176" fontId="4" fillId="31" borderId="11" xfId="7" applyNumberFormat="1" applyFont="1" applyFill="1" applyBorder="1" applyAlignment="1" applyProtection="1">
      <protection hidden="1"/>
    </xf>
    <xf numFmtId="176" fontId="2" fillId="24" borderId="11" xfId="7" applyNumberFormat="1" applyFont="1" applyFill="1" applyBorder="1" applyAlignment="1" applyProtection="1">
      <protection hidden="1"/>
    </xf>
    <xf numFmtId="176" fontId="2" fillId="24" borderId="10" xfId="7" applyNumberFormat="1" applyFont="1" applyFill="1" applyBorder="1" applyAlignment="1" applyProtection="1">
      <protection hidden="1"/>
    </xf>
    <xf numFmtId="176" fontId="2" fillId="23" borderId="11" xfId="7" applyNumberFormat="1" applyFont="1" applyFill="1" applyBorder="1" applyAlignment="1" applyProtection="1">
      <protection hidden="1"/>
    </xf>
    <xf numFmtId="176" fontId="2" fillId="23" borderId="10" xfId="7" applyNumberFormat="1" applyFont="1" applyFill="1" applyBorder="1" applyAlignment="1" applyProtection="1">
      <protection hidden="1"/>
    </xf>
    <xf numFmtId="176" fontId="4" fillId="0" borderId="11" xfId="7" applyNumberFormat="1" applyFont="1" applyFill="1" applyBorder="1" applyAlignment="1" applyProtection="1">
      <protection hidden="1"/>
    </xf>
    <xf numFmtId="176" fontId="4" fillId="27" borderId="10" xfId="7" applyNumberFormat="1" applyFont="1" applyFill="1" applyBorder="1" applyProtection="1">
      <protection hidden="1"/>
    </xf>
    <xf numFmtId="0" fontId="8" fillId="21" borderId="35" xfId="1" applyFont="1" applyFill="1" applyBorder="1" applyProtection="1">
      <protection locked="0" hidden="1"/>
    </xf>
    <xf numFmtId="0" fontId="8" fillId="19" borderId="25" xfId="1" applyFont="1" applyFill="1" applyBorder="1" applyProtection="1">
      <protection locked="0" hidden="1"/>
    </xf>
    <xf numFmtId="0" fontId="4" fillId="20" borderId="0" xfId="1" applyFont="1" applyFill="1" applyBorder="1" applyProtection="1">
      <protection hidden="1"/>
    </xf>
    <xf numFmtId="0" fontId="2" fillId="25" borderId="33" xfId="1" applyFont="1" applyFill="1" applyBorder="1" applyAlignment="1" applyProtection="1">
      <protection locked="0"/>
    </xf>
    <xf numFmtId="0" fontId="2" fillId="25" borderId="32" xfId="1" applyFont="1" applyFill="1" applyBorder="1" applyAlignment="1" applyProtection="1">
      <protection hidden="1"/>
    </xf>
    <xf numFmtId="0" fontId="2" fillId="26" borderId="32" xfId="1" applyFont="1" applyFill="1" applyBorder="1" applyProtection="1">
      <protection hidden="1"/>
    </xf>
    <xf numFmtId="0" fontId="4" fillId="30" borderId="0" xfId="1" applyFont="1" applyFill="1" applyBorder="1" applyProtection="1">
      <protection hidden="1"/>
    </xf>
    <xf numFmtId="0" fontId="2" fillId="23" borderId="31" xfId="1" applyFont="1" applyFill="1" applyBorder="1" applyAlignment="1" applyProtection="1">
      <alignment horizontal="left"/>
      <protection hidden="1"/>
    </xf>
    <xf numFmtId="0" fontId="2" fillId="23" borderId="33" xfId="1" applyFont="1" applyFill="1" applyBorder="1" applyAlignment="1" applyProtection="1">
      <alignment horizontal="left"/>
      <protection hidden="1"/>
    </xf>
    <xf numFmtId="0" fontId="7" fillId="14" borderId="22" xfId="8" applyFont="1" applyFill="1" applyBorder="1" applyAlignment="1">
      <alignment vertical="center" wrapText="1"/>
    </xf>
    <xf numFmtId="180" fontId="7" fillId="14" borderId="22" xfId="8" applyNumberFormat="1" applyFont="1" applyFill="1" applyBorder="1" applyAlignment="1">
      <alignment horizontal="center" vertical="center" wrapText="1"/>
    </xf>
    <xf numFmtId="0" fontId="2" fillId="11" borderId="26" xfId="1" applyFont="1" applyFill="1" applyBorder="1" applyProtection="1">
      <protection hidden="1"/>
    </xf>
    <xf numFmtId="0" fontId="7" fillId="12" borderId="26" xfId="1" applyFill="1" applyBorder="1" applyProtection="1">
      <protection hidden="1"/>
    </xf>
    <xf numFmtId="0" fontId="0" fillId="12" borderId="27" xfId="1" applyFont="1" applyFill="1" applyBorder="1" applyProtection="1">
      <protection hidden="1"/>
    </xf>
    <xf numFmtId="0" fontId="6" fillId="14" borderId="12" xfId="0" applyNumberFormat="1" applyFont="1" applyFill="1" applyBorder="1" applyAlignment="1">
      <alignment horizontal="center"/>
    </xf>
    <xf numFmtId="0" fontId="7" fillId="12" borderId="0" xfId="1" applyFill="1" applyBorder="1" applyProtection="1">
      <protection hidden="1"/>
    </xf>
    <xf numFmtId="0" fontId="7" fillId="12" borderId="34" xfId="1" applyFill="1" applyBorder="1" applyProtection="1">
      <protection hidden="1"/>
    </xf>
    <xf numFmtId="176" fontId="2" fillId="0" borderId="0" xfId="7" applyNumberFormat="1" applyFont="1" applyFill="1" applyBorder="1" applyProtection="1">
      <protection locked="0" hidden="1"/>
    </xf>
    <xf numFmtId="0" fontId="2" fillId="0" borderId="15" xfId="1" applyFont="1" applyFill="1" applyBorder="1" applyProtection="1">
      <protection locked="0" hidden="1"/>
    </xf>
    <xf numFmtId="174" fontId="2" fillId="0" borderId="16" xfId="1" applyNumberFormat="1" applyFont="1" applyFill="1" applyBorder="1" applyProtection="1">
      <protection locked="0" hidden="1"/>
    </xf>
    <xf numFmtId="174" fontId="2" fillId="0" borderId="16" xfId="1" applyNumberFormat="1" applyFont="1" applyFill="1" applyBorder="1" applyAlignment="1" applyProtection="1">
      <alignment horizontal="center"/>
      <protection locked="0" hidden="1"/>
    </xf>
    <xf numFmtId="0" fontId="2" fillId="0" borderId="16" xfId="1" applyFont="1" applyFill="1" applyBorder="1" applyProtection="1">
      <protection locked="0" hidden="1"/>
    </xf>
    <xf numFmtId="0" fontId="2" fillId="0" borderId="17" xfId="1" applyFont="1" applyFill="1" applyBorder="1" applyProtection="1">
      <protection locked="0" hidden="1"/>
    </xf>
    <xf numFmtId="174" fontId="2" fillId="0" borderId="14" xfId="1" applyNumberFormat="1" applyFont="1" applyFill="1" applyBorder="1" applyProtection="1">
      <protection locked="0" hidden="1"/>
    </xf>
    <xf numFmtId="0" fontId="2" fillId="0" borderId="13" xfId="1" applyFont="1" applyFill="1" applyBorder="1" applyProtection="1">
      <protection locked="0" hidden="1"/>
    </xf>
    <xf numFmtId="176" fontId="2" fillId="0" borderId="13" xfId="7" applyNumberFormat="1" applyFont="1" applyFill="1" applyBorder="1" applyProtection="1">
      <protection locked="0" hidden="1"/>
    </xf>
    <xf numFmtId="174" fontId="2" fillId="0" borderId="14" xfId="7" quotePrefix="1" applyNumberFormat="1" applyFont="1" applyFill="1" applyBorder="1" applyProtection="1">
      <protection locked="0" hidden="1"/>
    </xf>
    <xf numFmtId="0" fontId="2" fillId="0" borderId="14" xfId="1" applyFont="1" applyFill="1" applyBorder="1" applyProtection="1">
      <protection locked="0" hidden="1"/>
    </xf>
    <xf numFmtId="0" fontId="2" fillId="0" borderId="18" xfId="1" applyFont="1" applyFill="1" applyBorder="1" applyProtection="1">
      <protection locked="0" hidden="1"/>
    </xf>
    <xf numFmtId="176" fontId="2" fillId="0" borderId="19" xfId="7" applyNumberFormat="1" applyFont="1" applyFill="1" applyBorder="1" applyProtection="1">
      <protection locked="0" hidden="1"/>
    </xf>
    <xf numFmtId="0" fontId="2" fillId="0" borderId="19" xfId="1" applyFont="1" applyFill="1" applyBorder="1" applyProtection="1">
      <protection locked="0" hidden="1"/>
    </xf>
    <xf numFmtId="0" fontId="2" fillId="0" borderId="20" xfId="1" applyFont="1" applyFill="1" applyBorder="1" applyProtection="1">
      <protection locked="0" hidden="1"/>
    </xf>
    <xf numFmtId="0" fontId="2" fillId="18" borderId="33" xfId="1" applyFont="1" applyFill="1" applyBorder="1" applyAlignment="1" applyProtection="1">
      <protection locked="0"/>
    </xf>
    <xf numFmtId="0" fontId="2" fillId="23" borderId="33" xfId="1" applyFont="1" applyFill="1" applyBorder="1" applyAlignment="1" applyProtection="1">
      <protection hidden="1"/>
    </xf>
    <xf numFmtId="0" fontId="2" fillId="31" borderId="33" xfId="1" applyFont="1" applyFill="1" applyBorder="1" applyAlignment="1" applyProtection="1">
      <protection hidden="1"/>
    </xf>
    <xf numFmtId="0" fontId="2" fillId="20" borderId="0" xfId="1" applyFont="1" applyFill="1" applyBorder="1" applyProtection="1">
      <protection hidden="1"/>
    </xf>
    <xf numFmtId="0" fontId="2" fillId="23" borderId="33" xfId="1" applyFont="1" applyFill="1" applyBorder="1" applyProtection="1">
      <protection hidden="1"/>
    </xf>
    <xf numFmtId="0" fontId="0" fillId="0" borderId="30" xfId="0" applyBorder="1"/>
    <xf numFmtId="0" fontId="0" fillId="0" borderId="30" xfId="0" applyFont="1" applyBorder="1"/>
    <xf numFmtId="0" fontId="2" fillId="30" borderId="12" xfId="1" applyFont="1" applyFill="1" applyBorder="1" applyProtection="1">
      <protection hidden="1"/>
    </xf>
    <xf numFmtId="0" fontId="6" fillId="31" borderId="0" xfId="0" applyFont="1" applyFill="1" applyBorder="1"/>
    <xf numFmtId="0" fontId="2" fillId="30" borderId="34" xfId="1" applyFont="1" applyFill="1" applyBorder="1" applyProtection="1">
      <protection hidden="1"/>
    </xf>
    <xf numFmtId="14" fontId="2" fillId="12" borderId="0" xfId="1" applyNumberFormat="1" applyFont="1" applyFill="1" applyProtection="1">
      <protection hidden="1"/>
    </xf>
    <xf numFmtId="0" fontId="2" fillId="12" borderId="0" xfId="1" applyFont="1" applyFill="1" applyAlignment="1" applyProtection="1">
      <alignment horizontal="center"/>
      <protection hidden="1"/>
    </xf>
    <xf numFmtId="173" fontId="2" fillId="12" borderId="0" xfId="1" applyNumberFormat="1" applyFont="1" applyFill="1" applyProtection="1">
      <protection hidden="1"/>
    </xf>
    <xf numFmtId="173" fontId="2" fillId="12" borderId="0" xfId="1" applyNumberFormat="1" applyFont="1" applyFill="1" applyAlignment="1" applyProtection="1">
      <alignment horizontal="center"/>
      <protection hidden="1"/>
    </xf>
    <xf numFmtId="181" fontId="2" fillId="6" borderId="0" xfId="3" applyNumberFormat="1" applyFont="1" applyFill="1" applyBorder="1" applyAlignment="1" applyProtection="1">
      <protection locked="0" hidden="1"/>
    </xf>
    <xf numFmtId="170" fontId="2" fillId="6" borderId="0" xfId="1" applyNumberFormat="1" applyFont="1" applyFill="1" applyBorder="1" applyProtection="1">
      <protection locked="0" hidden="1"/>
    </xf>
    <xf numFmtId="164" fontId="2" fillId="11" borderId="34" xfId="7" applyFont="1" applyFill="1" applyBorder="1" applyProtection="1">
      <protection hidden="1"/>
    </xf>
    <xf numFmtId="164" fontId="2" fillId="11" borderId="30" xfId="7" applyFont="1" applyFill="1" applyBorder="1" applyProtection="1">
      <protection hidden="1"/>
    </xf>
    <xf numFmtId="176" fontId="2" fillId="12" borderId="0" xfId="7" applyNumberFormat="1" applyFont="1" applyFill="1" applyProtection="1">
      <protection hidden="1"/>
    </xf>
    <xf numFmtId="0" fontId="0" fillId="35" borderId="0" xfId="0" applyFill="1"/>
    <xf numFmtId="0" fontId="2" fillId="7" borderId="4" xfId="7" applyNumberFormat="1" applyFont="1" applyFill="1" applyBorder="1" applyProtection="1">
      <protection locked="0" hidden="1"/>
    </xf>
    <xf numFmtId="176" fontId="2" fillId="32" borderId="11" xfId="7" applyNumberFormat="1" applyFont="1" applyFill="1" applyBorder="1" applyAlignment="1" applyProtection="1">
      <protection hidden="1"/>
    </xf>
    <xf numFmtId="176" fontId="2" fillId="0" borderId="11" xfId="7" applyNumberFormat="1" applyFont="1" applyFill="1" applyBorder="1" applyAlignment="1" applyProtection="1">
      <protection locked="0"/>
    </xf>
    <xf numFmtId="176" fontId="4" fillId="28" borderId="11" xfId="7" applyNumberFormat="1" applyFont="1" applyFill="1" applyBorder="1" applyAlignment="1" applyProtection="1">
      <protection hidden="1"/>
    </xf>
    <xf numFmtId="0" fontId="2" fillId="19" borderId="22" xfId="1" applyFont="1" applyFill="1" applyBorder="1" applyProtection="1">
      <protection locked="0" hidden="1"/>
    </xf>
    <xf numFmtId="174" fontId="2" fillId="19" borderId="22" xfId="1" applyNumberFormat="1" applyFont="1" applyFill="1" applyBorder="1" applyProtection="1">
      <protection locked="0" hidden="1"/>
    </xf>
    <xf numFmtId="176" fontId="2" fillId="19" borderId="22" xfId="7" applyNumberFormat="1" applyFont="1" applyFill="1" applyBorder="1" applyProtection="1">
      <protection locked="0" hidden="1"/>
    </xf>
    <xf numFmtId="176" fontId="2" fillId="19" borderId="0" xfId="7" applyNumberFormat="1" applyFont="1" applyFill="1" applyBorder="1" applyProtection="1">
      <protection locked="0" hidden="1"/>
    </xf>
    <xf numFmtId="0" fontId="2" fillId="0" borderId="25" xfId="1" applyFont="1" applyFill="1" applyBorder="1" applyAlignment="1" applyProtection="1">
      <alignment horizontal="center"/>
      <protection locked="0" hidden="1"/>
    </xf>
    <xf numFmtId="0" fontId="2" fillId="0" borderId="26" xfId="1" applyFont="1" applyFill="1" applyBorder="1" applyAlignment="1" applyProtection="1">
      <alignment horizontal="center"/>
      <protection locked="0" hidden="1"/>
    </xf>
    <xf numFmtId="0" fontId="2" fillId="0" borderId="27" xfId="1" applyFont="1" applyFill="1" applyBorder="1" applyAlignment="1" applyProtection="1">
      <alignment horizontal="center"/>
      <protection locked="0" hidden="1"/>
    </xf>
    <xf numFmtId="0" fontId="2" fillId="0" borderId="12" xfId="1" applyFont="1" applyFill="1" applyBorder="1" applyProtection="1">
      <protection locked="0" hidden="1"/>
    </xf>
    <xf numFmtId="0" fontId="2" fillId="0" borderId="34" xfId="1" applyFont="1" applyFill="1" applyBorder="1" applyProtection="1">
      <protection locked="0" hidden="1"/>
    </xf>
    <xf numFmtId="176" fontId="2" fillId="0" borderId="12" xfId="7" applyNumberFormat="1" applyFont="1" applyFill="1" applyBorder="1" applyProtection="1">
      <protection locked="0" hidden="1"/>
    </xf>
    <xf numFmtId="176" fontId="2" fillId="0" borderId="34" xfId="7" applyNumberFormat="1" applyFont="1" applyFill="1" applyBorder="1" applyProtection="1">
      <protection locked="0" hidden="1"/>
    </xf>
    <xf numFmtId="176" fontId="2" fillId="0" borderId="28" xfId="7" applyNumberFormat="1" applyFont="1" applyFill="1" applyBorder="1" applyProtection="1">
      <protection locked="0" hidden="1"/>
    </xf>
    <xf numFmtId="176" fontId="2" fillId="0" borderId="29" xfId="7" applyNumberFormat="1" applyFont="1" applyFill="1" applyBorder="1" applyProtection="1">
      <protection locked="0" hidden="1"/>
    </xf>
    <xf numFmtId="176" fontId="2" fillId="0" borderId="30" xfId="7" applyNumberFormat="1" applyFont="1" applyFill="1" applyBorder="1" applyProtection="1">
      <protection locked="0" hidden="1"/>
    </xf>
    <xf numFmtId="14" fontId="2" fillId="19" borderId="31" xfId="1" applyNumberFormat="1" applyFont="1" applyFill="1" applyBorder="1" applyProtection="1">
      <protection locked="0" hidden="1"/>
    </xf>
    <xf numFmtId="176" fontId="2" fillId="19" borderId="31" xfId="7" applyNumberFormat="1" applyFont="1" applyFill="1" applyBorder="1" applyProtection="1">
      <protection locked="0" hidden="1"/>
    </xf>
    <xf numFmtId="0" fontId="2" fillId="0" borderId="25" xfId="1" applyFont="1" applyFill="1" applyBorder="1" applyProtection="1">
      <protection locked="0" hidden="1"/>
    </xf>
    <xf numFmtId="0" fontId="2" fillId="0" borderId="26" xfId="1" applyFont="1" applyFill="1" applyBorder="1" applyProtection="1">
      <protection locked="0" hidden="1"/>
    </xf>
    <xf numFmtId="0" fontId="2" fillId="0" borderId="27" xfId="1" applyFont="1" applyFill="1" applyBorder="1" applyProtection="1">
      <protection locked="0" hidden="1"/>
    </xf>
    <xf numFmtId="0" fontId="2" fillId="0" borderId="28" xfId="1" applyFont="1" applyFill="1" applyBorder="1" applyProtection="1">
      <protection locked="0" hidden="1"/>
    </xf>
    <xf numFmtId="0" fontId="2" fillId="0" borderId="29" xfId="1" applyFont="1" applyFill="1" applyBorder="1" applyProtection="1">
      <protection locked="0" hidden="1"/>
    </xf>
    <xf numFmtId="176" fontId="2" fillId="0" borderId="0" xfId="1" applyNumberFormat="1" applyFont="1" applyFill="1" applyBorder="1" applyProtection="1">
      <protection locked="0" hidden="1"/>
    </xf>
    <xf numFmtId="0" fontId="0" fillId="0" borderId="0" xfId="0" applyFill="1"/>
    <xf numFmtId="164" fontId="2" fillId="10" borderId="0" xfId="7" applyFont="1" applyFill="1" applyBorder="1" applyAlignment="1" applyProtection="1">
      <protection locked="0" hidden="1"/>
    </xf>
    <xf numFmtId="176" fontId="2" fillId="11" borderId="0" xfId="1" applyNumberFormat="1" applyFont="1" applyFill="1" applyProtection="1">
      <protection hidden="1"/>
    </xf>
    <xf numFmtId="4" fontId="2" fillId="11" borderId="0" xfId="1" applyNumberFormat="1" applyFont="1" applyFill="1" applyBorder="1" applyAlignment="1" applyProtection="1">
      <alignment horizontal="center"/>
      <protection locked="0" hidden="1"/>
    </xf>
    <xf numFmtId="0" fontId="10" fillId="14" borderId="0" xfId="0" applyFont="1" applyFill="1" applyAlignment="1">
      <alignment vertical="center" wrapText="1"/>
    </xf>
    <xf numFmtId="0" fontId="4" fillId="9" borderId="4" xfId="1" applyFont="1" applyFill="1" applyBorder="1" applyProtection="1">
      <protection locked="0" hidden="1"/>
    </xf>
    <xf numFmtId="0" fontId="4" fillId="9" borderId="0" xfId="1" applyFont="1" applyFill="1" applyBorder="1" applyProtection="1">
      <protection locked="0" hidden="1"/>
    </xf>
    <xf numFmtId="176" fontId="2" fillId="18" borderId="11" xfId="7" applyNumberFormat="1" applyFont="1" applyFill="1" applyBorder="1" applyAlignment="1" applyProtection="1">
      <protection locked="0" hidden="1"/>
    </xf>
    <xf numFmtId="176" fontId="2" fillId="18" borderId="10" xfId="7" applyNumberFormat="1" applyFont="1" applyFill="1" applyBorder="1" applyAlignment="1" applyProtection="1">
      <protection locked="0" hidden="1"/>
    </xf>
    <xf numFmtId="0" fontId="2" fillId="18" borderId="10" xfId="1" applyFont="1" applyFill="1" applyBorder="1" applyProtection="1">
      <protection locked="0" hidden="1"/>
    </xf>
    <xf numFmtId="0" fontId="2" fillId="0" borderId="33" xfId="1" applyFont="1" applyFill="1" applyBorder="1" applyAlignment="1" applyProtection="1">
      <protection locked="0"/>
    </xf>
    <xf numFmtId="4" fontId="4" fillId="11" borderId="0" xfId="1" applyNumberFormat="1" applyFont="1" applyFill="1" applyBorder="1" applyAlignment="1" applyProtection="1">
      <alignment horizontal="center"/>
      <protection locked="0" hidden="1"/>
    </xf>
    <xf numFmtId="4" fontId="2" fillId="11" borderId="0" xfId="1" applyNumberFormat="1" applyFont="1" applyFill="1" applyBorder="1" applyAlignment="1" applyProtection="1">
      <alignment horizontal="center"/>
      <protection locked="0" hidden="1"/>
    </xf>
    <xf numFmtId="165" fontId="2" fillId="6" borderId="0" xfId="1" applyNumberFormat="1" applyFont="1" applyFill="1" applyBorder="1" applyAlignment="1" applyProtection="1">
      <alignment horizontal="center"/>
      <protection locked="0" hidden="1"/>
    </xf>
    <xf numFmtId="0" fontId="4" fillId="10" borderId="0" xfId="1" applyFont="1" applyFill="1" applyBorder="1" applyAlignment="1" applyProtection="1">
      <alignment horizontal="center"/>
      <protection locked="0" hidden="1"/>
    </xf>
    <xf numFmtId="0" fontId="2" fillId="10" borderId="0" xfId="1" applyFont="1" applyFill="1" applyBorder="1" applyAlignment="1" applyProtection="1">
      <alignment horizontal="center"/>
      <protection locked="0" hidden="1"/>
    </xf>
    <xf numFmtId="0" fontId="3" fillId="10" borderId="9" xfId="1" applyFont="1" applyFill="1" applyBorder="1" applyAlignment="1" applyProtection="1">
      <alignment horizontal="center"/>
      <protection locked="0" hidden="1"/>
    </xf>
    <xf numFmtId="0" fontId="3" fillId="10" borderId="1" xfId="1" applyFont="1" applyFill="1" applyBorder="1" applyAlignment="1" applyProtection="1">
      <alignment horizontal="center"/>
      <protection locked="0" hidden="1"/>
    </xf>
    <xf numFmtId="0" fontId="3" fillId="5" borderId="1" xfId="1" applyFont="1" applyFill="1" applyBorder="1" applyAlignment="1" applyProtection="1">
      <alignment horizontal="center"/>
      <protection locked="0" hidden="1"/>
    </xf>
    <xf numFmtId="0" fontId="3" fillId="11" borderId="1" xfId="1" applyFont="1" applyFill="1" applyBorder="1" applyAlignment="1" applyProtection="1">
      <alignment horizontal="center"/>
      <protection locked="0" hidden="1"/>
    </xf>
    <xf numFmtId="0" fontId="4" fillId="11" borderId="0" xfId="1" applyFont="1" applyFill="1" applyBorder="1" applyAlignment="1" applyProtection="1">
      <alignment horizontal="center"/>
      <protection locked="0" hidden="1"/>
    </xf>
    <xf numFmtId="4" fontId="2" fillId="11" borderId="0" xfId="3" applyNumberFormat="1" applyFont="1" applyFill="1" applyBorder="1" applyAlignment="1" applyProtection="1">
      <alignment horizontal="center"/>
      <protection locked="0" hidden="1"/>
    </xf>
    <xf numFmtId="0" fontId="2" fillId="7" borderId="0" xfId="1" applyFont="1" applyFill="1" applyBorder="1" applyAlignment="1" applyProtection="1">
      <alignment horizontal="left" vertical="top"/>
      <protection locked="0" hidden="1"/>
    </xf>
    <xf numFmtId="0" fontId="3" fillId="8" borderId="9" xfId="1" applyFont="1" applyFill="1" applyBorder="1" applyAlignment="1" applyProtection="1">
      <alignment horizontal="center"/>
      <protection locked="0" hidden="1"/>
    </xf>
    <xf numFmtId="0" fontId="3" fillId="8" borderId="1" xfId="1" applyFont="1" applyFill="1" applyBorder="1" applyAlignment="1" applyProtection="1">
      <alignment horizontal="center"/>
      <protection locked="0" hidden="1"/>
    </xf>
    <xf numFmtId="0" fontId="3" fillId="4" borderId="1" xfId="1" applyFont="1" applyFill="1" applyBorder="1" applyAlignment="1" applyProtection="1">
      <alignment horizontal="center"/>
      <protection locked="0" hidden="1"/>
    </xf>
    <xf numFmtId="0" fontId="3" fillId="6" borderId="9" xfId="1" applyFont="1" applyFill="1" applyBorder="1" applyAlignment="1" applyProtection="1">
      <alignment horizontal="center"/>
      <protection locked="0" hidden="1"/>
    </xf>
    <xf numFmtId="0" fontId="3" fillId="6" borderId="1" xfId="1" applyFont="1" applyFill="1" applyBorder="1" applyAlignment="1" applyProtection="1">
      <alignment horizontal="center"/>
      <protection locked="0" hidden="1"/>
    </xf>
    <xf numFmtId="0" fontId="3" fillId="7" borderId="1" xfId="1" applyFont="1" applyFill="1" applyBorder="1" applyAlignment="1" applyProtection="1">
      <alignment horizontal="center"/>
      <protection locked="0" hidden="1"/>
    </xf>
    <xf numFmtId="0" fontId="3" fillId="7" borderId="2" xfId="1" applyFont="1" applyFill="1" applyBorder="1" applyAlignment="1" applyProtection="1">
      <alignment horizontal="center"/>
      <protection locked="0" hidden="1"/>
    </xf>
    <xf numFmtId="0" fontId="2" fillId="7" borderId="0" xfId="1" applyFont="1" applyFill="1" applyBorder="1" applyAlignment="1" applyProtection="1">
      <alignment horizontal="left"/>
      <protection locked="0" hidden="1"/>
    </xf>
    <xf numFmtId="4" fontId="4" fillId="6" borderId="0" xfId="3" applyNumberFormat="1" applyFont="1" applyFill="1" applyBorder="1" applyAlignment="1" applyProtection="1">
      <alignment horizontal="center"/>
      <protection locked="0" hidden="1"/>
    </xf>
    <xf numFmtId="4" fontId="4" fillId="6" borderId="0" xfId="1" applyNumberFormat="1" applyFont="1" applyFill="1" applyBorder="1" applyAlignment="1" applyProtection="1">
      <alignment horizontal="center"/>
      <protection locked="0" hidden="1"/>
    </xf>
    <xf numFmtId="4" fontId="4" fillId="6" borderId="5" xfId="1" applyNumberFormat="1" applyFont="1" applyFill="1" applyBorder="1" applyAlignment="1" applyProtection="1">
      <alignment horizontal="center"/>
      <protection locked="0" hidden="1"/>
    </xf>
    <xf numFmtId="0" fontId="3" fillId="9" borderId="9" xfId="1" applyFont="1" applyFill="1" applyBorder="1" applyAlignment="1" applyProtection="1">
      <alignment horizontal="center"/>
      <protection locked="0" hidden="1"/>
    </xf>
    <xf numFmtId="0" fontId="3" fillId="9" borderId="1" xfId="1" applyFont="1" applyFill="1" applyBorder="1" applyAlignment="1" applyProtection="1">
      <alignment horizontal="center"/>
      <protection locked="0" hidden="1"/>
    </xf>
    <xf numFmtId="0" fontId="4" fillId="28" borderId="31" xfId="1" applyFont="1" applyFill="1" applyBorder="1" applyAlignment="1" applyProtection="1">
      <alignment horizontal="left"/>
      <protection hidden="1"/>
    </xf>
    <xf numFmtId="0" fontId="4" fillId="28" borderId="32" xfId="1" applyFont="1" applyFill="1" applyBorder="1" applyAlignment="1" applyProtection="1">
      <alignment horizontal="left"/>
      <protection hidden="1"/>
    </xf>
    <xf numFmtId="0" fontId="4" fillId="28" borderId="33" xfId="1" applyFont="1" applyFill="1" applyBorder="1" applyAlignment="1" applyProtection="1">
      <alignment horizontal="left"/>
      <protection hidden="1"/>
    </xf>
    <xf numFmtId="0" fontId="2" fillId="23" borderId="31" xfId="1" applyFont="1" applyFill="1" applyBorder="1" applyAlignment="1" applyProtection="1">
      <alignment horizontal="left"/>
      <protection hidden="1"/>
    </xf>
    <xf numFmtId="0" fontId="2" fillId="23" borderId="32" xfId="1" applyFont="1" applyFill="1" applyBorder="1" applyAlignment="1" applyProtection="1">
      <alignment horizontal="left"/>
      <protection hidden="1"/>
    </xf>
    <xf numFmtId="0" fontId="2" fillId="23" borderId="33" xfId="1" applyFont="1" applyFill="1" applyBorder="1" applyAlignment="1" applyProtection="1">
      <alignment horizontal="left"/>
      <protection hidden="1"/>
    </xf>
    <xf numFmtId="0" fontId="4" fillId="0" borderId="11" xfId="1" applyFont="1" applyFill="1" applyBorder="1" applyAlignment="1" applyProtection="1">
      <alignment horizontal="left"/>
      <protection hidden="1"/>
    </xf>
    <xf numFmtId="0" fontId="4" fillId="0" borderId="10" xfId="1" applyFont="1" applyFill="1" applyBorder="1" applyAlignment="1" applyProtection="1">
      <alignment horizontal="left"/>
      <protection hidden="1"/>
    </xf>
    <xf numFmtId="0" fontId="4" fillId="27" borderId="31" xfId="1" applyFont="1" applyFill="1" applyBorder="1" applyAlignment="1" applyProtection="1">
      <alignment horizontal="left"/>
      <protection hidden="1"/>
    </xf>
    <xf numFmtId="0" fontId="4" fillId="27" borderId="32" xfId="1" applyFont="1" applyFill="1" applyBorder="1" applyAlignment="1" applyProtection="1">
      <alignment horizontal="left"/>
      <protection hidden="1"/>
    </xf>
    <xf numFmtId="0" fontId="4" fillId="27" borderId="33" xfId="1" applyFont="1" applyFill="1" applyBorder="1" applyAlignment="1" applyProtection="1">
      <alignment horizontal="left"/>
      <protection hidden="1"/>
    </xf>
    <xf numFmtId="0" fontId="4" fillId="34" borderId="31" xfId="1" applyFont="1" applyFill="1" applyBorder="1" applyAlignment="1" applyProtection="1">
      <alignment horizontal="right"/>
      <protection hidden="1"/>
    </xf>
    <xf numFmtId="0" fontId="4" fillId="34" borderId="32" xfId="1" applyFont="1" applyFill="1" applyBorder="1" applyAlignment="1" applyProtection="1">
      <alignment horizontal="right"/>
      <protection hidden="1"/>
    </xf>
    <xf numFmtId="0" fontId="4" fillId="34" borderId="38" xfId="1" applyFont="1" applyFill="1" applyBorder="1" applyAlignment="1" applyProtection="1">
      <alignment horizontal="right"/>
      <protection hidden="1"/>
    </xf>
    <xf numFmtId="0" fontId="4" fillId="0" borderId="10" xfId="1" applyFont="1" applyFill="1" applyBorder="1" applyAlignment="1" applyProtection="1">
      <alignment horizontal="left" vertical="top"/>
      <protection hidden="1"/>
    </xf>
  </cellXfs>
  <cellStyles count="9">
    <cellStyle name="ConditionalStyle_1" xfId="5"/>
    <cellStyle name="Excel Built-in Comma" xfId="3"/>
    <cellStyle name="Excel Built-in Comma [0]" xfId="6"/>
    <cellStyle name="Excel Built-in Hyperlink" xfId="4"/>
    <cellStyle name="Excel Built-in Normal" xfId="1"/>
    <cellStyle name="Excel Built-in Percent" xfId="2"/>
    <cellStyle name="Komma" xfId="7" builtinId="3"/>
    <cellStyle name="Standard" xfId="0" builtinId="0"/>
    <cellStyle name="Standard_Land_16_Realsteuerhebesätze_2001" xfId="8"/>
  </cellStyles>
  <dxfs count="164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CE6F2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9C3"/>
      <rgbColor rgb="00D7E4BD"/>
      <rgbColor rgb="00FDEADA"/>
      <rgbColor rgb="00B7DEE8"/>
      <rgbColor rgb="00E6B9B8"/>
      <rgbColor rgb="00BFBFBF"/>
      <rgbColor rgb="00FAC090"/>
      <rgbColor rgb="003366FF"/>
      <rgbColor rgb="0033CCCC"/>
      <rgbColor rgb="0099CC00"/>
      <rgbColor rgb="00FCD5B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asisdaten!A1"/><Relationship Id="rId2" Type="http://schemas.openxmlformats.org/officeDocument/2006/relationships/image" Target="../media/image1.png"/><Relationship Id="rId1" Type="http://schemas.openxmlformats.org/officeDocument/2006/relationships/hyperlink" Target="#'Rentabilit&#228;t 2. Jahr'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101</xdr:row>
      <xdr:rowOff>133350</xdr:rowOff>
    </xdr:from>
    <xdr:to>
      <xdr:col>4</xdr:col>
      <xdr:colOff>0</xdr:colOff>
      <xdr:row>104</xdr:row>
      <xdr:rowOff>85725</xdr:rowOff>
    </xdr:to>
    <xdr:pic>
      <xdr:nvPicPr>
        <xdr:cNvPr id="8193" name="Picture 56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8305800"/>
          <a:ext cx="390525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495300</xdr:colOff>
      <xdr:row>101</xdr:row>
      <xdr:rowOff>133350</xdr:rowOff>
    </xdr:from>
    <xdr:to>
      <xdr:col>1</xdr:col>
      <xdr:colOff>885825</xdr:colOff>
      <xdr:row>104</xdr:row>
      <xdr:rowOff>85725</xdr:rowOff>
    </xdr:to>
    <xdr:pic>
      <xdr:nvPicPr>
        <xdr:cNvPr id="8194" name="Picture 1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305800"/>
          <a:ext cx="390525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6" sqref="B6"/>
    </sheetView>
  </sheetViews>
  <sheetFormatPr baseColWidth="10" defaultRowHeight="12.75" x14ac:dyDescent="0.2"/>
  <cols>
    <col min="1" max="1" width="6.85546875" customWidth="1"/>
    <col min="2" max="2" width="48.28515625" bestFit="1" customWidth="1"/>
  </cols>
  <sheetData>
    <row r="1" spans="1:3" x14ac:dyDescent="0.2">
      <c r="C1" t="s">
        <v>609</v>
      </c>
    </row>
    <row r="2" spans="1:3" x14ac:dyDescent="0.2">
      <c r="A2" t="s">
        <v>571</v>
      </c>
      <c r="B2" t="s">
        <v>610</v>
      </c>
      <c r="C2" s="353"/>
    </row>
    <row r="3" spans="1:3" x14ac:dyDescent="0.2">
      <c r="A3" t="s">
        <v>572</v>
      </c>
      <c r="B3" t="s">
        <v>611</v>
      </c>
      <c r="C3" s="353"/>
    </row>
    <row r="4" spans="1:3" x14ac:dyDescent="0.2">
      <c r="A4" t="s">
        <v>573</v>
      </c>
      <c r="B4" t="s">
        <v>612</v>
      </c>
      <c r="C4" s="353"/>
    </row>
    <row r="5" spans="1:3" x14ac:dyDescent="0.2">
      <c r="A5" t="s">
        <v>574</v>
      </c>
      <c r="B5" t="s">
        <v>613</v>
      </c>
      <c r="C5" s="353"/>
    </row>
    <row r="6" spans="1:3" x14ac:dyDescent="0.2">
      <c r="A6" t="s">
        <v>575</v>
      </c>
      <c r="C6" s="380"/>
    </row>
    <row r="7" spans="1:3" x14ac:dyDescent="0.2">
      <c r="A7" t="s">
        <v>576</v>
      </c>
      <c r="C7" s="380"/>
    </row>
    <row r="8" spans="1:3" x14ac:dyDescent="0.2">
      <c r="A8" t="s">
        <v>577</v>
      </c>
    </row>
    <row r="9" spans="1:3" x14ac:dyDescent="0.2">
      <c r="A9" t="s">
        <v>578</v>
      </c>
    </row>
    <row r="10" spans="1:3" x14ac:dyDescent="0.2">
      <c r="A10" t="s">
        <v>579</v>
      </c>
    </row>
    <row r="11" spans="1:3" x14ac:dyDescent="0.2">
      <c r="A11" t="s">
        <v>580</v>
      </c>
    </row>
    <row r="12" spans="1:3" x14ac:dyDescent="0.2">
      <c r="A12" t="s">
        <v>581</v>
      </c>
    </row>
    <row r="13" spans="1:3" x14ac:dyDescent="0.2">
      <c r="A13" t="s">
        <v>582</v>
      </c>
    </row>
    <row r="14" spans="1:3" x14ac:dyDescent="0.2">
      <c r="A14" t="s">
        <v>583</v>
      </c>
    </row>
    <row r="15" spans="1:3" x14ac:dyDescent="0.2">
      <c r="A15" t="s">
        <v>584</v>
      </c>
    </row>
    <row r="16" spans="1:3" x14ac:dyDescent="0.2">
      <c r="A16" t="s">
        <v>585</v>
      </c>
    </row>
    <row r="17" spans="1:1" x14ac:dyDescent="0.2">
      <c r="A17" t="s">
        <v>586</v>
      </c>
    </row>
    <row r="18" spans="1:1" x14ac:dyDescent="0.2">
      <c r="A18" t="s">
        <v>587</v>
      </c>
    </row>
    <row r="19" spans="1:1" x14ac:dyDescent="0.2">
      <c r="A19" t="s">
        <v>588</v>
      </c>
    </row>
    <row r="20" spans="1:1" x14ac:dyDescent="0.2">
      <c r="A20" t="s">
        <v>589</v>
      </c>
    </row>
    <row r="21" spans="1:1" x14ac:dyDescent="0.2">
      <c r="A21" t="s">
        <v>590</v>
      </c>
    </row>
    <row r="22" spans="1:1" x14ac:dyDescent="0.2">
      <c r="A22" t="s">
        <v>591</v>
      </c>
    </row>
    <row r="23" spans="1:1" x14ac:dyDescent="0.2">
      <c r="A23" t="s">
        <v>592</v>
      </c>
    </row>
    <row r="24" spans="1:1" x14ac:dyDescent="0.2">
      <c r="A24" t="s">
        <v>593</v>
      </c>
    </row>
    <row r="25" spans="1:1" x14ac:dyDescent="0.2">
      <c r="A25" t="s">
        <v>594</v>
      </c>
    </row>
    <row r="26" spans="1:1" x14ac:dyDescent="0.2">
      <c r="A26" t="s">
        <v>595</v>
      </c>
    </row>
    <row r="27" spans="1:1" x14ac:dyDescent="0.2">
      <c r="A27" t="s">
        <v>596</v>
      </c>
    </row>
    <row r="28" spans="1:1" x14ac:dyDescent="0.2">
      <c r="A28" t="s">
        <v>597</v>
      </c>
    </row>
    <row r="29" spans="1:1" x14ac:dyDescent="0.2">
      <c r="A29" t="s">
        <v>598</v>
      </c>
    </row>
    <row r="30" spans="1:1" x14ac:dyDescent="0.2">
      <c r="A30" t="s">
        <v>599</v>
      </c>
    </row>
    <row r="31" spans="1:1" x14ac:dyDescent="0.2">
      <c r="A31" t="s">
        <v>600</v>
      </c>
    </row>
    <row r="32" spans="1:1" x14ac:dyDescent="0.2">
      <c r="A32" t="s">
        <v>601</v>
      </c>
    </row>
    <row r="33" spans="1:1" x14ac:dyDescent="0.2">
      <c r="A33" t="s">
        <v>602</v>
      </c>
    </row>
    <row r="34" spans="1:1" x14ac:dyDescent="0.2">
      <c r="A34" t="s">
        <v>603</v>
      </c>
    </row>
    <row r="35" spans="1:1" x14ac:dyDescent="0.2">
      <c r="A35" t="s">
        <v>604</v>
      </c>
    </row>
    <row r="36" spans="1:1" x14ac:dyDescent="0.2">
      <c r="A36" t="s">
        <v>605</v>
      </c>
    </row>
    <row r="37" spans="1:1" x14ac:dyDescent="0.2">
      <c r="A37" t="s">
        <v>606</v>
      </c>
    </row>
    <row r="38" spans="1:1" x14ac:dyDescent="0.2">
      <c r="A38" t="s">
        <v>607</v>
      </c>
    </row>
    <row r="39" spans="1:1" x14ac:dyDescent="0.2">
      <c r="A39" t="s">
        <v>608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F8438"/>
  <sheetViews>
    <sheetView showGridLines="0" topLeftCell="A52" zoomScaleNormal="100" workbookViewId="0">
      <selection activeCell="G83" sqref="G83:H83"/>
    </sheetView>
  </sheetViews>
  <sheetFormatPr baseColWidth="10" defaultColWidth="11.42578125" defaultRowHeight="12.75" x14ac:dyDescent="0.2"/>
  <cols>
    <col min="1" max="1" width="34.7109375" style="1" customWidth="1"/>
    <col min="2" max="2" width="23.85546875" style="1" customWidth="1"/>
    <col min="3" max="10" width="23.7109375" style="1" customWidth="1"/>
    <col min="11" max="11" width="29" style="1" customWidth="1"/>
    <col min="12" max="12" width="14" style="1" customWidth="1"/>
    <col min="13" max="13" width="12" style="1" customWidth="1"/>
    <col min="14" max="14" width="12.5703125" style="1" customWidth="1"/>
    <col min="15" max="15" width="17" style="1" customWidth="1"/>
    <col min="16" max="16" width="15.42578125" style="1" bestFit="1" customWidth="1"/>
    <col min="17" max="17" width="14" style="1" bestFit="1" customWidth="1"/>
    <col min="18" max="20" width="14" style="1" customWidth="1"/>
    <col min="21" max="21" width="16.5703125" style="1" bestFit="1" customWidth="1"/>
    <col min="22" max="22" width="20" style="1" bestFit="1" customWidth="1"/>
    <col min="23" max="38" width="17.28515625" style="1" customWidth="1"/>
    <col min="39" max="39" width="29.5703125" style="1" bestFit="1" customWidth="1"/>
    <col min="40" max="46" width="11.42578125" style="1"/>
    <col min="47" max="48" width="14.140625" style="1" bestFit="1" customWidth="1"/>
    <col min="49" max="51" width="13.5703125" style="1" bestFit="1" customWidth="1"/>
    <col min="52" max="54" width="11.42578125" style="1"/>
    <col min="55" max="55" width="11.42578125" style="119"/>
    <col min="56" max="56" width="23.85546875" style="119" bestFit="1" customWidth="1"/>
    <col min="57" max="57" width="25.28515625" style="119" customWidth="1"/>
    <col min="58" max="58" width="11.42578125" style="119"/>
    <col min="59" max="60" width="11.42578125" style="115"/>
    <col min="61" max="61" width="16.42578125" style="1" bestFit="1" customWidth="1"/>
    <col min="62" max="62" width="11.7109375" style="1" bestFit="1" customWidth="1"/>
    <col min="63" max="63" width="12.42578125" style="1" bestFit="1" customWidth="1"/>
    <col min="64" max="69" width="11.7109375" style="1" bestFit="1" customWidth="1"/>
    <col min="70" max="70" width="14.28515625" style="1" bestFit="1" customWidth="1"/>
    <col min="71" max="71" width="11.7109375" style="1" bestFit="1" customWidth="1"/>
    <col min="72" max="73" width="13.7109375" style="1" bestFit="1" customWidth="1"/>
    <col min="74" max="74" width="11.42578125" style="1"/>
    <col min="75" max="75" width="26.85546875" style="1" customWidth="1"/>
    <col min="76" max="77" width="11.42578125" style="1" bestFit="1" customWidth="1"/>
    <col min="78" max="78" width="12.42578125" style="1" bestFit="1" customWidth="1"/>
    <col min="79" max="79" width="5.28515625" style="1" customWidth="1"/>
    <col min="80" max="80" width="22.140625" style="1" bestFit="1" customWidth="1"/>
    <col min="81" max="16384" width="11.42578125" style="1"/>
  </cols>
  <sheetData>
    <row r="1" spans="1:84" ht="12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4"/>
      <c r="K1" s="405" t="s">
        <v>0</v>
      </c>
      <c r="L1" s="405"/>
      <c r="M1" s="405"/>
      <c r="N1" s="405"/>
      <c r="O1" s="405"/>
      <c r="P1" s="405"/>
      <c r="Q1" s="405"/>
      <c r="R1" s="405"/>
      <c r="S1" s="405"/>
      <c r="T1" s="405"/>
      <c r="U1" s="238"/>
      <c r="V1" s="238"/>
      <c r="W1" s="263" t="e">
        <f>CONCATENATE("Personalkosten Gehalt- "," ",C11)</f>
        <v>#REF!</v>
      </c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5"/>
      <c r="AM1" s="265"/>
      <c r="AN1" s="5" t="e">
        <f>#REF!</f>
        <v>#REF!</v>
      </c>
      <c r="AO1" s="5"/>
      <c r="AP1" s="6" t="e">
        <f>#REF!</f>
        <v>#REF!</v>
      </c>
      <c r="AQ1" s="5"/>
      <c r="AR1" s="5"/>
      <c r="AS1" s="7" t="s">
        <v>1</v>
      </c>
      <c r="AT1" s="5"/>
      <c r="AU1" s="5"/>
      <c r="AV1" s="5"/>
      <c r="AW1" s="5"/>
      <c r="AX1" s="5"/>
      <c r="AY1" s="5"/>
      <c r="AZ1" s="5"/>
      <c r="BA1" s="5"/>
      <c r="BB1" s="5"/>
      <c r="BC1" s="311" t="s">
        <v>115</v>
      </c>
      <c r="BD1" s="311" t="s">
        <v>214</v>
      </c>
      <c r="BE1" s="312" t="s">
        <v>215</v>
      </c>
      <c r="BF1" s="313" t="s">
        <v>619</v>
      </c>
      <c r="BG1" s="314"/>
      <c r="BH1" s="315"/>
      <c r="BI1" s="358"/>
      <c r="BJ1" s="359" t="e">
        <f>DATE(YEAR(#REF!),MONTH(#REF!)+0,DAY(#REF!))</f>
        <v>#REF!</v>
      </c>
      <c r="BK1" s="359" t="e">
        <f>DATE(YEAR(#REF!),MONTH(#REF!)+1,DAY(#REF!))</f>
        <v>#REF!</v>
      </c>
      <c r="BL1" s="359" t="e">
        <f>DATE(YEAR(#REF!),MONTH(#REF!)+2,DAY(#REF!))</f>
        <v>#REF!</v>
      </c>
      <c r="BM1" s="359" t="e">
        <f>DATE(YEAR(#REF!),MONTH(#REF!)+3,DAY(#REF!))</f>
        <v>#REF!</v>
      </c>
      <c r="BN1" s="359" t="e">
        <f>DATE(YEAR(#REF!),MONTH(#REF!)+4,DAY(#REF!))</f>
        <v>#REF!</v>
      </c>
      <c r="BO1" s="359" t="e">
        <f>DATE(YEAR(#REF!),MONTH(#REF!)+5,DAY(#REF!))</f>
        <v>#REF!</v>
      </c>
      <c r="BP1" s="359" t="e">
        <f>DATE(YEAR(#REF!),MONTH(#REF!)+6,DAY(#REF!))</f>
        <v>#REF!</v>
      </c>
      <c r="BQ1" s="359" t="e">
        <f>DATE(YEAR(#REF!),MONTH(#REF!)+7,DAY(#REF!))</f>
        <v>#REF!</v>
      </c>
      <c r="BR1" s="359" t="e">
        <f>DATE(YEAR(#REF!),MONTH(#REF!)+8,DAY(#REF!))</f>
        <v>#REF!</v>
      </c>
      <c r="BS1" s="359" t="e">
        <f>DATE(YEAR(#REF!),MONTH(#REF!)+9,DAY(#REF!))</f>
        <v>#REF!</v>
      </c>
      <c r="BT1" s="359" t="e">
        <f>DATE(YEAR(#REF!),MONTH(#REF!)+10,DAY(#REF!))</f>
        <v>#REF!</v>
      </c>
      <c r="BU1" s="359" t="e">
        <f>DATE(YEAR(#REF!),MONTH(#REF!)+11,DAY(#REF!))</f>
        <v>#REF!</v>
      </c>
      <c r="BV1" s="372" t="s">
        <v>7</v>
      </c>
      <c r="BW1" s="374"/>
      <c r="BX1" s="375" t="e">
        <f>#REF!</f>
        <v>#REF!</v>
      </c>
      <c r="BY1" s="375" t="e">
        <f>#REF!</f>
        <v>#REF!</v>
      </c>
      <c r="BZ1" s="375" t="e">
        <f>#REF!</f>
        <v>#REF!</v>
      </c>
      <c r="CA1" s="375" t="s">
        <v>614</v>
      </c>
      <c r="CB1" s="376" t="e">
        <f>#REF!</f>
        <v>#REF!</v>
      </c>
      <c r="CC1" s="362" t="e">
        <f>"GJ"&amp;" "&amp;#REF!</f>
        <v>#REF!</v>
      </c>
      <c r="CD1" s="363" t="e">
        <f>"GJ"&amp;" "&amp;#REF!+1</f>
        <v>#REF!</v>
      </c>
      <c r="CE1" s="363" t="e">
        <f>"GJ"&amp;" "&amp;#REF!+2</f>
        <v>#REF!</v>
      </c>
      <c r="CF1" s="364" t="e">
        <f>"GJ"&amp;" "&amp;#REF!+3</f>
        <v>#REF!</v>
      </c>
    </row>
    <row r="2" spans="1:84" ht="12.75" customHeight="1" x14ac:dyDescent="0.2">
      <c r="A2" s="8" t="s">
        <v>2</v>
      </c>
      <c r="B2" s="9">
        <v>0.19</v>
      </c>
      <c r="C2" s="10"/>
      <c r="D2" s="10"/>
      <c r="E2" s="10"/>
      <c r="F2" s="11" t="s">
        <v>3</v>
      </c>
      <c r="G2" s="12">
        <v>9408</v>
      </c>
      <c r="H2" s="12"/>
      <c r="I2" s="12"/>
      <c r="J2" s="13"/>
      <c r="K2" s="14"/>
      <c r="L2" s="15"/>
      <c r="M2" s="15"/>
      <c r="N2" s="15"/>
      <c r="O2" s="16" t="e">
        <f>C11</f>
        <v>#REF!</v>
      </c>
      <c r="P2" s="17"/>
      <c r="Q2" s="16" t="e">
        <f>E11</f>
        <v>#REF!</v>
      </c>
      <c r="R2" s="17"/>
      <c r="S2" s="16" t="e">
        <f>G11</f>
        <v>#REF!</v>
      </c>
      <c r="T2" s="17"/>
      <c r="U2" s="16" t="e">
        <f>I11</f>
        <v>#REF!</v>
      </c>
      <c r="V2" s="17"/>
      <c r="W2" s="264"/>
      <c r="X2" s="163"/>
      <c r="Y2" s="163"/>
      <c r="Z2" s="163"/>
      <c r="AA2" s="163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8"/>
      <c r="AM2" s="266"/>
      <c r="AN2" s="19" t="e">
        <f>#REF!</f>
        <v>#REF!</v>
      </c>
      <c r="AO2" s="19"/>
      <c r="AP2" s="20" t="e">
        <f>#REF!</f>
        <v>#REF!</v>
      </c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316">
        <v>2015</v>
      </c>
      <c r="BD2" s="384" t="s">
        <v>216</v>
      </c>
      <c r="BE2" s="384">
        <v>475</v>
      </c>
      <c r="BF2" s="350">
        <f>BE2/100</f>
        <v>4.75</v>
      </c>
      <c r="BG2" s="317"/>
      <c r="BH2" s="318"/>
      <c r="BI2" s="358" t="s">
        <v>112</v>
      </c>
      <c r="BJ2" s="360" t="e">
        <f>IF(OR(#REF!&lt;#REF!,#REF!=#REF!),#REF!,0)</f>
        <v>#REF!</v>
      </c>
      <c r="BK2" s="360" t="e">
        <f>IF(#REF!=#REF!,#REF!,0)</f>
        <v>#REF!</v>
      </c>
      <c r="BL2" s="360" t="e">
        <f>IF(#REF!=#REF!,#REF!,0)</f>
        <v>#REF!</v>
      </c>
      <c r="BM2" s="360" t="e">
        <f>IF(#REF!=#REF!,#REF!,0)</f>
        <v>#REF!</v>
      </c>
      <c r="BN2" s="360" t="e">
        <f>IF(#REF!=#REF!,#REF!,0)</f>
        <v>#REF!</v>
      </c>
      <c r="BO2" s="360" t="e">
        <f>IF(#REF!=#REF!,#REF!,0)</f>
        <v>#REF!</v>
      </c>
      <c r="BP2" s="360" t="e">
        <f>IF(#REF!=#REF!,#REF!,0)</f>
        <v>#REF!</v>
      </c>
      <c r="BQ2" s="360" t="e">
        <f>IF(#REF!=#REF!,#REF!,0)</f>
        <v>#REF!</v>
      </c>
      <c r="BR2" s="360" t="e">
        <f>IF(#REF!=#REF!,#REF!,0)</f>
        <v>#REF!</v>
      </c>
      <c r="BS2" s="360" t="e">
        <f>IF(#REF!=#REF!,#REF!,0)</f>
        <v>#REF!</v>
      </c>
      <c r="BT2" s="360" t="e">
        <f>IF(#REF!=#REF!,#REF!,0)</f>
        <v>#REF!</v>
      </c>
      <c r="BU2" s="360" t="e">
        <f>IF(#REF!=#REF!,#REF!,0)</f>
        <v>#REF!</v>
      </c>
      <c r="BV2" s="373" t="e">
        <f>SUM(BJ2:BU2)</f>
        <v>#REF!</v>
      </c>
      <c r="BW2" s="365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B2" s="366"/>
      <c r="CC2" s="365"/>
      <c r="CF2" s="366"/>
    </row>
    <row r="3" spans="1:84" ht="12.75" customHeight="1" x14ac:dyDescent="0.2">
      <c r="A3" s="8" t="s">
        <v>4</v>
      </c>
      <c r="B3" s="9">
        <v>7.0000000000000007E-2</v>
      </c>
      <c r="C3" s="10"/>
      <c r="D3" s="10"/>
      <c r="E3" s="10"/>
      <c r="F3" s="10"/>
      <c r="G3" s="12">
        <v>14532</v>
      </c>
      <c r="H3" s="12"/>
      <c r="I3" s="12"/>
      <c r="J3" s="13"/>
      <c r="K3" s="14"/>
      <c r="L3" s="21" t="s">
        <v>5</v>
      </c>
      <c r="M3" s="21" t="s">
        <v>6</v>
      </c>
      <c r="N3" s="21" t="s">
        <v>7</v>
      </c>
      <c r="O3" s="17" t="s">
        <v>5</v>
      </c>
      <c r="P3" s="17" t="s">
        <v>8</v>
      </c>
      <c r="Q3" s="17" t="s">
        <v>5</v>
      </c>
      <c r="R3" s="17" t="s">
        <v>8</v>
      </c>
      <c r="S3" s="17" t="s">
        <v>5</v>
      </c>
      <c r="T3" s="17" t="s">
        <v>8</v>
      </c>
      <c r="U3" s="17" t="s">
        <v>5</v>
      </c>
      <c r="V3" s="17" t="s">
        <v>8</v>
      </c>
      <c r="W3" s="136" t="e">
        <f>DATE(YEAR(#REF!),MONTH(#REF!)+#REF!,DAY(#REF!))</f>
        <v>#REF!</v>
      </c>
      <c r="X3" s="138">
        <f>'Rentabilität 2020'!E$3</f>
        <v>43831</v>
      </c>
      <c r="Y3" s="138">
        <f>'Rentabilität 2020'!F$3</f>
        <v>43862</v>
      </c>
      <c r="Z3" s="138">
        <f>'Rentabilität 2020'!G$3</f>
        <v>43891</v>
      </c>
      <c r="AA3" s="138">
        <f>'Rentabilität 2020'!H$3</f>
        <v>43922</v>
      </c>
      <c r="AB3" s="138">
        <f>'Rentabilität 2020'!I$3</f>
        <v>43952</v>
      </c>
      <c r="AC3" s="138">
        <f>'Rentabilität 2020'!J$3</f>
        <v>43983</v>
      </c>
      <c r="AD3" s="138">
        <f>'Rentabilität 2020'!K$3</f>
        <v>44013</v>
      </c>
      <c r="AE3" s="138">
        <f>'Rentabilität 2020'!L$3</f>
        <v>44044</v>
      </c>
      <c r="AF3" s="139">
        <f>'Rentabilität 2020'!M$3</f>
        <v>44075</v>
      </c>
      <c r="AG3" s="139">
        <f>'Rentabilität 2020'!N$3</f>
        <v>44105</v>
      </c>
      <c r="AH3" s="139">
        <f>'Rentabilität 2020'!O$3</f>
        <v>44136</v>
      </c>
      <c r="AI3" s="139">
        <f>'Rentabilität 2020'!P$3</f>
        <v>44166</v>
      </c>
      <c r="AJ3" s="147" t="s">
        <v>108</v>
      </c>
      <c r="AK3" s="134" t="s">
        <v>144</v>
      </c>
      <c r="AL3" s="135" t="s">
        <v>7</v>
      </c>
      <c r="AM3" s="266"/>
      <c r="AN3" s="19" t="e">
        <f>#REF!</f>
        <v>#REF!</v>
      </c>
      <c r="AO3" s="19"/>
      <c r="AP3" s="20" t="e">
        <f>#REF!</f>
        <v>#REF!</v>
      </c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316">
        <v>2015</v>
      </c>
      <c r="BD3" s="384" t="s">
        <v>217</v>
      </c>
      <c r="BE3" s="384">
        <v>417</v>
      </c>
      <c r="BF3" s="350">
        <f t="shared" ref="BF3:BF66" si="0">BE3/100</f>
        <v>4.17</v>
      </c>
      <c r="BG3" s="317"/>
      <c r="BH3" s="318"/>
      <c r="BI3" s="358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73"/>
      <c r="BW3" s="365"/>
      <c r="CB3" s="366"/>
      <c r="CC3" s="365"/>
      <c r="CF3" s="366"/>
    </row>
    <row r="4" spans="1:84" ht="12.75" customHeight="1" x14ac:dyDescent="0.2">
      <c r="A4" s="8" t="s">
        <v>9</v>
      </c>
      <c r="B4" s="9">
        <v>0.09</v>
      </c>
      <c r="C4" s="10"/>
      <c r="D4" s="10"/>
      <c r="E4" s="10"/>
      <c r="F4" s="10"/>
      <c r="G4" s="12">
        <v>57051</v>
      </c>
      <c r="H4" s="12"/>
      <c r="I4" s="12"/>
      <c r="J4" s="13"/>
      <c r="K4" s="14"/>
      <c r="L4" s="15"/>
      <c r="M4" s="15"/>
      <c r="N4" s="15"/>
      <c r="O4" s="22" t="e">
        <f>IF(#REF!="","",#REF!*#REF!)</f>
        <v>#REF!</v>
      </c>
      <c r="P4" s="22" t="e">
        <f>IF(#REF!="","",#REF!*#REF!)</f>
        <v>#REF!</v>
      </c>
      <c r="Q4" s="22" t="e">
        <f>IF(#REF!="","",#REF!*#REF!)</f>
        <v>#REF!</v>
      </c>
      <c r="R4" s="22" t="e">
        <f>IF(#REF!="","",#REF!*#REF!)</f>
        <v>#REF!</v>
      </c>
      <c r="S4" s="22" t="e">
        <f>IF(#REF!="","",#REF!*#REF!)</f>
        <v>#REF!</v>
      </c>
      <c r="T4" s="22" t="e">
        <f>IF(#REF!="","",#REF!*#REF!)</f>
        <v>#REF!</v>
      </c>
      <c r="U4" s="22" t="e">
        <f>IF(#REF!="","",#REF!*#REF!)</f>
        <v>#REF!</v>
      </c>
      <c r="V4" s="22" t="e">
        <f>IF(#REF!="","",#REF!*#REF!)</f>
        <v>#REF!</v>
      </c>
      <c r="W4" s="136"/>
      <c r="X4" s="138"/>
      <c r="Y4" s="138"/>
      <c r="Z4" s="138"/>
      <c r="AA4" s="138"/>
      <c r="AB4" s="138"/>
      <c r="AC4" s="138"/>
      <c r="AD4" s="138"/>
      <c r="AE4" s="138"/>
      <c r="AF4" s="139"/>
      <c r="AG4" s="139"/>
      <c r="AH4" s="139"/>
      <c r="AI4" s="139"/>
      <c r="AJ4" s="134"/>
      <c r="AK4" s="134"/>
      <c r="AL4" s="135"/>
      <c r="AM4" s="266"/>
      <c r="AN4" s="19" t="e">
        <f>#REF!</f>
        <v>#REF!</v>
      </c>
      <c r="AO4" s="19"/>
      <c r="AP4" s="20" t="e">
        <f>#REF!</f>
        <v>#REF!</v>
      </c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316">
        <v>2015</v>
      </c>
      <c r="BD4" s="384" t="s">
        <v>218</v>
      </c>
      <c r="BE4" s="384">
        <v>445</v>
      </c>
      <c r="BF4" s="350">
        <f t="shared" si="0"/>
        <v>4.45</v>
      </c>
      <c r="BG4" s="317"/>
      <c r="BH4" s="318"/>
      <c r="BI4" s="358" t="e">
        <f>IF(#REF!="","",#REF!)</f>
        <v>#REF!</v>
      </c>
      <c r="BJ4" s="360" t="e">
        <f>IF(OR(#REF!&lt;#REF!,#REF!=#REF!),#REF!,0)</f>
        <v>#REF!</v>
      </c>
      <c r="BK4" s="360" t="e">
        <f>IF(#REF!=#REF!,#REF!,0)</f>
        <v>#REF!</v>
      </c>
      <c r="BL4" s="360" t="e">
        <f>IF(#REF!=#REF!,#REF!,0)</f>
        <v>#REF!</v>
      </c>
      <c r="BM4" s="360" t="e">
        <f>IF(#REF!=#REF!,#REF!,0)</f>
        <v>#REF!</v>
      </c>
      <c r="BN4" s="360" t="e">
        <f>IF(#REF!=#REF!,#REF!,0)</f>
        <v>#REF!</v>
      </c>
      <c r="BO4" s="360" t="e">
        <f>IF(#REF!=#REF!,#REF!,0)</f>
        <v>#REF!</v>
      </c>
      <c r="BP4" s="360" t="e">
        <f>IF(#REF!=#REF!,#REF!,0)</f>
        <v>#REF!</v>
      </c>
      <c r="BQ4" s="360" t="e">
        <f>IF(#REF!=#REF!,#REF!,0)</f>
        <v>#REF!</v>
      </c>
      <c r="BR4" s="360" t="e">
        <f>IF(#REF!=#REF!,#REF!,0)</f>
        <v>#REF!</v>
      </c>
      <c r="BS4" s="360" t="e">
        <f>IF(#REF!=#REF!,#REF!,0)</f>
        <v>#REF!</v>
      </c>
      <c r="BT4" s="360" t="e">
        <f>IF(#REF!=#REF!,#REF!,0)</f>
        <v>#REF!</v>
      </c>
      <c r="BU4" s="360" t="e">
        <f>IF(#REF!=#REF!,#REF!,0)</f>
        <v>#REF!</v>
      </c>
      <c r="BV4" s="373" t="e">
        <f t="shared" ref="BV4:BV9" si="1">SUM(BJ4:BU4)</f>
        <v>#REF!</v>
      </c>
      <c r="BW4" s="365" t="e">
        <f>#REF!</f>
        <v>#REF!</v>
      </c>
      <c r="BX4" s="319" t="e">
        <f>#REF!</f>
        <v>#REF!</v>
      </c>
      <c r="BY4" s="319" t="e">
        <f>#REF!</f>
        <v>#REF!</v>
      </c>
      <c r="BZ4" s="319" t="e">
        <f>#REF!</f>
        <v>#REF!</v>
      </c>
      <c r="CA4" s="1" t="e">
        <f>#REF!</f>
        <v>#REF!</v>
      </c>
      <c r="CB4" s="368" t="e">
        <f>#REF!</f>
        <v>#REF!</v>
      </c>
      <c r="CC4" s="367" t="e">
        <f>IF(CA4&lt;1,0,CB4)</f>
        <v>#REF!</v>
      </c>
      <c r="CD4" s="319" t="e">
        <f>IF(CA4&lt;2,0,CB4)</f>
        <v>#REF!</v>
      </c>
      <c r="CE4" s="319" t="e">
        <f>IF(CA4&lt;3,0,CB4)</f>
        <v>#REF!</v>
      </c>
      <c r="CF4" s="368" t="e">
        <f>IF(CA4&lt;4,0,CB4)</f>
        <v>#REF!</v>
      </c>
    </row>
    <row r="5" spans="1:84" ht="12.75" customHeight="1" x14ac:dyDescent="0.2">
      <c r="A5" s="8" t="s">
        <v>10</v>
      </c>
      <c r="B5" s="9">
        <v>5.5E-2</v>
      </c>
      <c r="C5" s="10"/>
      <c r="D5" s="10"/>
      <c r="E5" s="10"/>
      <c r="F5" s="10"/>
      <c r="G5" s="12">
        <v>270500</v>
      </c>
      <c r="H5" s="12"/>
      <c r="I5" s="12"/>
      <c r="J5" s="13"/>
      <c r="K5" s="23" t="s">
        <v>11</v>
      </c>
      <c r="L5" s="24">
        <v>9.2999999999999999E-2</v>
      </c>
      <c r="M5" s="24">
        <v>9.2999999999999999E-2</v>
      </c>
      <c r="N5" s="24">
        <f t="shared" ref="N5:N12" si="2">SUM(L5:M5)</f>
        <v>0.186</v>
      </c>
      <c r="O5" s="22" t="e">
        <f>IF(#REF!="","",#REF!*#REF!)</f>
        <v>#REF!</v>
      </c>
      <c r="P5" s="22" t="e">
        <f>IF(#REF!="","",#REF!*#REF!)</f>
        <v>#REF!</v>
      </c>
      <c r="Q5" s="22" t="e">
        <f>IF(#REF!="","",#REF!*#REF!)</f>
        <v>#REF!</v>
      </c>
      <c r="R5" s="22" t="e">
        <f>IF(#REF!="","",#REF!*#REF!)</f>
        <v>#REF!</v>
      </c>
      <c r="S5" s="22" t="e">
        <f>IF(#REF!="","",#REF!*#REF!)</f>
        <v>#REF!</v>
      </c>
      <c r="T5" s="22" t="e">
        <f>IF(#REF!="","",#REF!*#REF!)</f>
        <v>#REF!</v>
      </c>
      <c r="U5" s="22" t="e">
        <f>IF(#REF!="","",#REF!*#REF!)</f>
        <v>#REF!</v>
      </c>
      <c r="V5" s="22" t="e">
        <f>IF(#REF!="","",#REF!*#REF!)</f>
        <v>#REF!</v>
      </c>
      <c r="W5" s="136" t="e">
        <f>DATE(YEAR(#REF!),MONTH(#REF!)+#REF!,DAY(#REF!))</f>
        <v>#REF!</v>
      </c>
      <c r="X5" s="143" t="e">
        <f>IF(AND(#REF!&lt;=X$3,Berechnungen!$W3&gt;X$3),#REF!,0)</f>
        <v>#REF!</v>
      </c>
      <c r="Y5" s="143" t="e">
        <f>IF(AND(#REF!&lt;=Y$3,Berechnungen!$W3&gt;Y$3),#REF!,0)</f>
        <v>#REF!</v>
      </c>
      <c r="Z5" s="143" t="e">
        <f>IF(AND(#REF!&lt;=Z$3,Berechnungen!$W3&gt;Z$3),#REF!,0)</f>
        <v>#REF!</v>
      </c>
      <c r="AA5" s="143" t="e">
        <f>IF(AND(#REF!&lt;=AA$3,Berechnungen!$W3&gt;AA$3),#REF!,0)</f>
        <v>#REF!</v>
      </c>
      <c r="AB5" s="143" t="e">
        <f>IF(AND(#REF!&lt;=AB$3,Berechnungen!$W3&gt;AB$3),#REF!,0)</f>
        <v>#REF!</v>
      </c>
      <c r="AC5" s="143" t="e">
        <f>IF(AND(#REF!&lt;=AC$3,Berechnungen!$W3&gt;AC$3),#REF!,0)</f>
        <v>#REF!</v>
      </c>
      <c r="AD5" s="143" t="e">
        <f>IF(AND(#REF!&lt;=AD$3,Berechnungen!$W3&gt;AD$3),#REF!,0)</f>
        <v>#REF!</v>
      </c>
      <c r="AE5" s="143" t="e">
        <f>IF(AND(#REF!&lt;=AE$3,Berechnungen!$W3&gt;AE$3),#REF!,0)</f>
        <v>#REF!</v>
      </c>
      <c r="AF5" s="143" t="e">
        <f>IF(AND(#REF!&lt;=AF$3,Berechnungen!$W3&gt;AF$3),#REF!,0)</f>
        <v>#REF!</v>
      </c>
      <c r="AG5" s="143" t="e">
        <f>IF(AND(#REF!&lt;=AG$3,Berechnungen!$W3&gt;AG$3),#REF!,0)</f>
        <v>#REF!</v>
      </c>
      <c r="AH5" s="143" t="e">
        <f>IF(AND(#REF!&lt;=AH$3,Berechnungen!$W3&gt;AH$3),#REF!,0)</f>
        <v>#REF!</v>
      </c>
      <c r="AI5" s="143" t="e">
        <f>IF(AND(#REF!&lt;=AI$3,Berechnungen!$W3&gt;AI$3),#REF!,0)</f>
        <v>#REF!</v>
      </c>
      <c r="AJ5" s="144" t="e">
        <f>SUM(X5:AI5)</f>
        <v>#REF!</v>
      </c>
      <c r="AK5" s="144" t="e">
        <f>#REF!</f>
        <v>#REF!</v>
      </c>
      <c r="AL5" s="145" t="e">
        <f>SUM(AJ5:AK5)</f>
        <v>#REF!</v>
      </c>
      <c r="AM5" s="266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316">
        <v>2015</v>
      </c>
      <c r="BD5" s="384" t="s">
        <v>219</v>
      </c>
      <c r="BE5" s="384">
        <v>476</v>
      </c>
      <c r="BF5" s="350">
        <f t="shared" si="0"/>
        <v>4.76</v>
      </c>
      <c r="BG5" s="317"/>
      <c r="BH5" s="318"/>
      <c r="BI5" s="358" t="e">
        <f>IF(#REF!="","",#REF!)</f>
        <v>#REF!</v>
      </c>
      <c r="BJ5" s="360" t="e">
        <f>IF(OR(#REF!&lt;#REF!,#REF!=#REF!),#REF!,0)</f>
        <v>#REF!</v>
      </c>
      <c r="BK5" s="360" t="e">
        <f>IF(#REF!=#REF!,#REF!,0)</f>
        <v>#REF!</v>
      </c>
      <c r="BL5" s="360" t="e">
        <f>IF(#REF!=#REF!,#REF!,0)</f>
        <v>#REF!</v>
      </c>
      <c r="BM5" s="360" t="e">
        <f>IF(#REF!=#REF!,#REF!,0)</f>
        <v>#REF!</v>
      </c>
      <c r="BN5" s="360" t="e">
        <f>IF(#REF!=#REF!,#REF!,0)</f>
        <v>#REF!</v>
      </c>
      <c r="BO5" s="360" t="e">
        <f>IF(#REF!=#REF!,#REF!,0)</f>
        <v>#REF!</v>
      </c>
      <c r="BP5" s="360" t="e">
        <f>IF(#REF!=#REF!,#REF!,0)</f>
        <v>#REF!</v>
      </c>
      <c r="BQ5" s="360" t="e">
        <f>IF(#REF!=#REF!,#REF!,0)</f>
        <v>#REF!</v>
      </c>
      <c r="BR5" s="360" t="e">
        <f>IF(#REF!=#REF!,#REF!,0)</f>
        <v>#REF!</v>
      </c>
      <c r="BS5" s="360" t="e">
        <f>IF(#REF!=#REF!,#REF!,0)</f>
        <v>#REF!</v>
      </c>
      <c r="BT5" s="360" t="e">
        <f>IF(#REF!=#REF!,#REF!,0)</f>
        <v>#REF!</v>
      </c>
      <c r="BU5" s="360" t="e">
        <f>IF(#REF!=#REF!,#REF!,0)</f>
        <v>#REF!</v>
      </c>
      <c r="BV5" s="373" t="e">
        <f t="shared" si="1"/>
        <v>#REF!</v>
      </c>
      <c r="BW5" s="365" t="e">
        <f>#REF!</f>
        <v>#REF!</v>
      </c>
      <c r="BX5" s="319" t="e">
        <f>#REF!</f>
        <v>#REF!</v>
      </c>
      <c r="BY5" s="319" t="e">
        <f>#REF!</f>
        <v>#REF!</v>
      </c>
      <c r="BZ5" s="319" t="e">
        <f>#REF!</f>
        <v>#REF!</v>
      </c>
      <c r="CA5" s="1" t="e">
        <f>#REF!</f>
        <v>#REF!</v>
      </c>
      <c r="CB5" s="368" t="e">
        <f>#REF!</f>
        <v>#REF!</v>
      </c>
      <c r="CC5" s="367" t="e">
        <f t="shared" ref="CC5:CC13" si="3">IF(CA5&lt;1,0,CB5)</f>
        <v>#REF!</v>
      </c>
      <c r="CD5" s="319" t="e">
        <f t="shared" ref="CD5:CD13" si="4">IF(CA5&lt;2,0,CB5)</f>
        <v>#REF!</v>
      </c>
      <c r="CE5" s="319" t="e">
        <f t="shared" ref="CE5:CE13" si="5">IF(CA5&lt;3,0,CB5)</f>
        <v>#REF!</v>
      </c>
      <c r="CF5" s="368" t="e">
        <f t="shared" ref="CF5:CF13" si="6">IF(CA5&lt;4,0,CB5)</f>
        <v>#REF!</v>
      </c>
    </row>
    <row r="6" spans="1:84" ht="12.75" customHeight="1" x14ac:dyDescent="0.2">
      <c r="A6" s="8" t="s">
        <v>12</v>
      </c>
      <c r="B6" s="12">
        <v>972</v>
      </c>
      <c r="C6" s="25"/>
      <c r="D6" s="25"/>
      <c r="E6" s="10"/>
      <c r="F6" s="10"/>
      <c r="G6" s="10"/>
      <c r="H6" s="10"/>
      <c r="I6" s="10"/>
      <c r="J6" s="26"/>
      <c r="K6" s="23" t="s">
        <v>13</v>
      </c>
      <c r="L6" s="24">
        <v>7.2999999999999995E-2</v>
      </c>
      <c r="M6" s="24">
        <v>7.2999999999999995E-2</v>
      </c>
      <c r="N6" s="24">
        <f t="shared" si="2"/>
        <v>0.14599999999999999</v>
      </c>
      <c r="O6" s="22" t="e">
        <f>IF(#REF!="","",#REF!*#REF!)</f>
        <v>#REF!</v>
      </c>
      <c r="P6" s="22" t="e">
        <f>IF(#REF!="","",#REF!*#REF!)</f>
        <v>#REF!</v>
      </c>
      <c r="Q6" s="22" t="e">
        <f>IF(#REF!="","",#REF!*#REF!)</f>
        <v>#REF!</v>
      </c>
      <c r="R6" s="22" t="e">
        <f>IF(#REF!="","",#REF!*#REF!)</f>
        <v>#REF!</v>
      </c>
      <c r="S6" s="22" t="e">
        <f>IF(#REF!="","",#REF!*#REF!)</f>
        <v>#REF!</v>
      </c>
      <c r="T6" s="22" t="e">
        <f>IF(#REF!="","",#REF!*#REF!)</f>
        <v>#REF!</v>
      </c>
      <c r="U6" s="22" t="e">
        <f>IF(#REF!="","",#REF!*#REF!)</f>
        <v>#REF!</v>
      </c>
      <c r="V6" s="22" t="e">
        <f>IF(#REF!="","",#REF!*#REF!)</f>
        <v>#REF!</v>
      </c>
      <c r="W6" s="136" t="e">
        <f>DATE(YEAR(#REF!),MONTH(#REF!)+#REF!,DAY(#REF!))</f>
        <v>#REF!</v>
      </c>
      <c r="X6" s="143" t="e">
        <f>IF(AND(#REF!&lt;=X$3,Berechnungen!$W5&gt;X$3),#REF!,0)</f>
        <v>#REF!</v>
      </c>
      <c r="Y6" s="143" t="e">
        <f>IF(AND(#REF!&lt;=Y$3,Berechnungen!$W5&gt;Y$3),#REF!,0)</f>
        <v>#REF!</v>
      </c>
      <c r="Z6" s="143" t="e">
        <f>IF(AND(#REF!&lt;=Z$3,Berechnungen!$W5&gt;Z$3),#REF!,0)</f>
        <v>#REF!</v>
      </c>
      <c r="AA6" s="143" t="e">
        <f>IF(AND(#REF!&lt;=AA$3,Berechnungen!$W5&gt;AA$3),#REF!,0)</f>
        <v>#REF!</v>
      </c>
      <c r="AB6" s="143" t="e">
        <f>IF(AND(#REF!&lt;=AB$3,Berechnungen!$W5&gt;AB$3),#REF!,0)</f>
        <v>#REF!</v>
      </c>
      <c r="AC6" s="143" t="e">
        <f>IF(AND(#REF!&lt;=AC$3,Berechnungen!$W5&gt;AC$3),#REF!,0)</f>
        <v>#REF!</v>
      </c>
      <c r="AD6" s="143" t="e">
        <f>IF(AND(#REF!&lt;=AD$3,Berechnungen!$W5&gt;AD$3),#REF!,0)</f>
        <v>#REF!</v>
      </c>
      <c r="AE6" s="143" t="e">
        <f>IF(AND(#REF!&lt;=AE$3,Berechnungen!$W5&gt;AE$3),#REF!,0)</f>
        <v>#REF!</v>
      </c>
      <c r="AF6" s="143" t="e">
        <f>IF(AND(#REF!&lt;=AF$3,Berechnungen!$W5&gt;AF$3),#REF!,0)</f>
        <v>#REF!</v>
      </c>
      <c r="AG6" s="143" t="e">
        <f>IF(AND(#REF!&lt;=AG$3,Berechnungen!$W5&gt;AG$3),#REF!,0)</f>
        <v>#REF!</v>
      </c>
      <c r="AH6" s="143" t="e">
        <f>IF(AND(#REF!&lt;=AH$3,Berechnungen!$W5&gt;AH$3),#REF!,0)</f>
        <v>#REF!</v>
      </c>
      <c r="AI6" s="143" t="e">
        <f>IF(AND(#REF!&lt;=AI$3,Berechnungen!$W5&gt;AI$3),#REF!,0)</f>
        <v>#REF!</v>
      </c>
      <c r="AJ6" s="144" t="e">
        <f t="shared" ref="AJ6:AJ16" si="7">SUM(X6:AI6)</f>
        <v>#REF!</v>
      </c>
      <c r="AK6" s="144"/>
      <c r="AL6" s="145" t="e">
        <f t="shared" ref="AL6:AL17" si="8">SUM(AJ6:AK6)</f>
        <v>#REF!</v>
      </c>
      <c r="AM6" s="271" t="e">
        <f>C11</f>
        <v>#REF!</v>
      </c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316">
        <v>2015</v>
      </c>
      <c r="BD6" s="384" t="s">
        <v>220</v>
      </c>
      <c r="BE6" s="384">
        <v>495</v>
      </c>
      <c r="BF6" s="350">
        <f t="shared" si="0"/>
        <v>4.95</v>
      </c>
      <c r="BG6" s="317"/>
      <c r="BH6" s="318"/>
      <c r="BI6" s="358" t="e">
        <f>IF(#REF!="","",#REF!)</f>
        <v>#REF!</v>
      </c>
      <c r="BJ6" s="360" t="e">
        <f>IF(OR(#REF!&lt;#REF!,#REF!=#REF!),#REF!,0)</f>
        <v>#REF!</v>
      </c>
      <c r="BK6" s="360" t="e">
        <f>IF(#REF!=#REF!,#REF!,0)</f>
        <v>#REF!</v>
      </c>
      <c r="BL6" s="360" t="e">
        <f>IF(#REF!=#REF!,#REF!,0)</f>
        <v>#REF!</v>
      </c>
      <c r="BM6" s="360" t="e">
        <f>IF(#REF!=#REF!,#REF!,0)</f>
        <v>#REF!</v>
      </c>
      <c r="BN6" s="360" t="e">
        <f>IF(#REF!=#REF!,#REF!,0)</f>
        <v>#REF!</v>
      </c>
      <c r="BO6" s="360" t="e">
        <f>IF(#REF!=#REF!,#REF!,0)</f>
        <v>#REF!</v>
      </c>
      <c r="BP6" s="360" t="e">
        <f>IF(#REF!=#REF!,#REF!,0)</f>
        <v>#REF!</v>
      </c>
      <c r="BQ6" s="360" t="e">
        <f>IF(#REF!=#REF!,#REF!,0)</f>
        <v>#REF!</v>
      </c>
      <c r="BR6" s="360" t="e">
        <f>IF(#REF!=#REF!,#REF!,0)</f>
        <v>#REF!</v>
      </c>
      <c r="BS6" s="360" t="e">
        <f>IF(#REF!=#REF!,#REF!,0)</f>
        <v>#REF!</v>
      </c>
      <c r="BT6" s="360" t="e">
        <f>IF(#REF!=#REF!,#REF!,0)</f>
        <v>#REF!</v>
      </c>
      <c r="BU6" s="360" t="e">
        <f>IF(#REF!=#REF!,#REF!,0)</f>
        <v>#REF!</v>
      </c>
      <c r="BV6" s="373" t="e">
        <f t="shared" si="1"/>
        <v>#REF!</v>
      </c>
      <c r="BW6" s="365" t="e">
        <f>#REF!</f>
        <v>#REF!</v>
      </c>
      <c r="BX6" s="319" t="e">
        <f>#REF!</f>
        <v>#REF!</v>
      </c>
      <c r="BY6" s="319" t="e">
        <f>#REF!</f>
        <v>#REF!</v>
      </c>
      <c r="BZ6" s="319" t="e">
        <f>#REF!</f>
        <v>#REF!</v>
      </c>
      <c r="CA6" s="1" t="e">
        <f>#REF!</f>
        <v>#REF!</v>
      </c>
      <c r="CB6" s="368" t="e">
        <f>#REF!</f>
        <v>#REF!</v>
      </c>
      <c r="CC6" s="367" t="e">
        <f t="shared" si="3"/>
        <v>#REF!</v>
      </c>
      <c r="CD6" s="319" t="e">
        <f t="shared" si="4"/>
        <v>#REF!</v>
      </c>
      <c r="CE6" s="319" t="e">
        <f t="shared" si="5"/>
        <v>#REF!</v>
      </c>
      <c r="CF6" s="368" t="e">
        <f t="shared" si="6"/>
        <v>#REF!</v>
      </c>
    </row>
    <row r="7" spans="1:84" ht="12.75" customHeight="1" x14ac:dyDescent="0.2">
      <c r="A7" s="8" t="s">
        <v>14</v>
      </c>
      <c r="B7" s="12">
        <v>1944</v>
      </c>
      <c r="C7" s="25"/>
      <c r="D7" s="25"/>
      <c r="E7" s="10"/>
      <c r="F7" s="10"/>
      <c r="G7" s="10"/>
      <c r="H7" s="10"/>
      <c r="I7" s="10"/>
      <c r="J7" s="26"/>
      <c r="K7" s="23" t="s">
        <v>15</v>
      </c>
      <c r="L7" s="24">
        <v>1.525E-2</v>
      </c>
      <c r="M7" s="24">
        <v>1.525E-2</v>
      </c>
      <c r="N7" s="24">
        <f t="shared" si="2"/>
        <v>3.0499999999999999E-2</v>
      </c>
      <c r="O7" s="22" t="e">
        <f>IF(#REF!="","",#REF!*#REF!)</f>
        <v>#REF!</v>
      </c>
      <c r="P7" s="22" t="e">
        <f>IF(#REF!="","",#REF!*#REF!)</f>
        <v>#REF!</v>
      </c>
      <c r="Q7" s="22" t="e">
        <f>IF(#REF!="","",#REF!*#REF!)</f>
        <v>#REF!</v>
      </c>
      <c r="R7" s="22" t="e">
        <f>IF(#REF!="","",#REF!*#REF!)</f>
        <v>#REF!</v>
      </c>
      <c r="S7" s="22" t="e">
        <f>IF(#REF!="","",#REF!*#REF!)</f>
        <v>#REF!</v>
      </c>
      <c r="T7" s="22" t="e">
        <f>IF(#REF!="","",#REF!*#REF!)</f>
        <v>#REF!</v>
      </c>
      <c r="U7" s="22" t="e">
        <f>IF(#REF!="","",#REF!*#REF!)</f>
        <v>#REF!</v>
      </c>
      <c r="V7" s="22" t="e">
        <f>IF(#REF!="","",#REF!*#REF!)</f>
        <v>#REF!</v>
      </c>
      <c r="W7" s="136" t="e">
        <f>DATE(YEAR(#REF!),MONTH(#REF!)+#REF!,DAY(#REF!))</f>
        <v>#REF!</v>
      </c>
      <c r="X7" s="143" t="e">
        <f>IF(AND(#REF!&lt;=X$3,Berechnungen!$W6&gt;X$3),#REF!,0)</f>
        <v>#REF!</v>
      </c>
      <c r="Y7" s="143" t="e">
        <f>IF(AND(#REF!&lt;=Y$3,Berechnungen!$W6&gt;Y$3),#REF!,0)</f>
        <v>#REF!</v>
      </c>
      <c r="Z7" s="143" t="e">
        <f>IF(AND(#REF!&lt;=Z$3,Berechnungen!$W6&gt;Z$3),#REF!,0)</f>
        <v>#REF!</v>
      </c>
      <c r="AA7" s="143" t="e">
        <f>IF(AND(#REF!&lt;=AA$3,Berechnungen!$W6&gt;AA$3),#REF!,0)</f>
        <v>#REF!</v>
      </c>
      <c r="AB7" s="143" t="e">
        <f>IF(AND(#REF!&lt;=AB$3,Berechnungen!$W6&gt;AB$3),#REF!,0)</f>
        <v>#REF!</v>
      </c>
      <c r="AC7" s="143" t="e">
        <f>IF(AND(#REF!&lt;=AC$3,Berechnungen!$W6&gt;AC$3),#REF!,0)</f>
        <v>#REF!</v>
      </c>
      <c r="AD7" s="143" t="e">
        <f>IF(AND(#REF!&lt;=AD$3,Berechnungen!$W6&gt;AD$3),#REF!,0)</f>
        <v>#REF!</v>
      </c>
      <c r="AE7" s="143" t="e">
        <f>IF(AND(#REF!&lt;=AE$3,Berechnungen!$W6&gt;AE$3),#REF!,0)</f>
        <v>#REF!</v>
      </c>
      <c r="AF7" s="143" t="e">
        <f>IF(AND(#REF!&lt;=AF$3,Berechnungen!$W6&gt;AF$3),#REF!,0)</f>
        <v>#REF!</v>
      </c>
      <c r="AG7" s="143" t="e">
        <f>IF(AND(#REF!&lt;=AG$3,Berechnungen!$W6&gt;AG$3),#REF!,0)</f>
        <v>#REF!</v>
      </c>
      <c r="AH7" s="143" t="e">
        <f>IF(AND(#REF!&lt;=AH$3,Berechnungen!$W6&gt;AH$3),#REF!,0)</f>
        <v>#REF!</v>
      </c>
      <c r="AI7" s="143" t="e">
        <f>IF(AND(#REF!&lt;=AI$3,Berechnungen!$W6&gt;AI$3),#REF!,0)</f>
        <v>#REF!</v>
      </c>
      <c r="AJ7" s="144" t="e">
        <f t="shared" si="7"/>
        <v>#REF!</v>
      </c>
      <c r="AK7" s="144"/>
      <c r="AL7" s="145" t="e">
        <f t="shared" si="8"/>
        <v>#REF!</v>
      </c>
      <c r="AM7" s="266"/>
      <c r="AN7" s="19" t="s">
        <v>16</v>
      </c>
      <c r="AO7" s="19" t="s">
        <v>17</v>
      </c>
      <c r="AP7" s="19" t="s">
        <v>18</v>
      </c>
      <c r="AQ7" s="19" t="s">
        <v>19</v>
      </c>
      <c r="AR7" s="19" t="s">
        <v>20</v>
      </c>
      <c r="AS7" s="19" t="s">
        <v>21</v>
      </c>
      <c r="AT7" s="19" t="s">
        <v>22</v>
      </c>
      <c r="AU7" s="19" t="s">
        <v>23</v>
      </c>
      <c r="AV7" s="19" t="s">
        <v>24</v>
      </c>
      <c r="AW7" s="19" t="s">
        <v>25</v>
      </c>
      <c r="AX7" s="19" t="s">
        <v>26</v>
      </c>
      <c r="AY7" s="19" t="s">
        <v>27</v>
      </c>
      <c r="AZ7" s="19" t="s">
        <v>16</v>
      </c>
      <c r="BA7" s="19" t="s">
        <v>17</v>
      </c>
      <c r="BB7" s="19" t="s">
        <v>18</v>
      </c>
      <c r="BC7" s="316">
        <v>2015</v>
      </c>
      <c r="BD7" s="384" t="s">
        <v>221</v>
      </c>
      <c r="BE7" s="384">
        <v>417</v>
      </c>
      <c r="BF7" s="350">
        <f t="shared" si="0"/>
        <v>4.17</v>
      </c>
      <c r="BG7" s="317"/>
      <c r="BH7" s="318"/>
      <c r="BI7" s="358" t="e">
        <f>IF(#REF!="","",#REF!)</f>
        <v>#REF!</v>
      </c>
      <c r="BJ7" s="360" t="e">
        <f>IF(OR(#REF!&lt;#REF!,#REF!=#REF!),#REF!,0)</f>
        <v>#REF!</v>
      </c>
      <c r="BK7" s="360" t="e">
        <f>IF(#REF!=#REF!,#REF!,0)</f>
        <v>#REF!</v>
      </c>
      <c r="BL7" s="360" t="e">
        <f>IF(#REF!=#REF!,#REF!,0)</f>
        <v>#REF!</v>
      </c>
      <c r="BM7" s="360" t="e">
        <f>IF(#REF!=#REF!,#REF!,0)</f>
        <v>#REF!</v>
      </c>
      <c r="BN7" s="360" t="e">
        <f>IF(#REF!=#REF!,#REF!,0)</f>
        <v>#REF!</v>
      </c>
      <c r="BO7" s="360" t="e">
        <f>IF(#REF!=#REF!,#REF!,0)</f>
        <v>#REF!</v>
      </c>
      <c r="BP7" s="360" t="e">
        <f>IF(#REF!=#REF!,#REF!,0)</f>
        <v>#REF!</v>
      </c>
      <c r="BQ7" s="360" t="e">
        <f>IF(#REF!=#REF!,#REF!,0)</f>
        <v>#REF!</v>
      </c>
      <c r="BR7" s="360" t="e">
        <f>IF(#REF!=#REF!,#REF!,0)</f>
        <v>#REF!</v>
      </c>
      <c r="BS7" s="360" t="e">
        <f>IF(#REF!=#REF!,#REF!,0)</f>
        <v>#REF!</v>
      </c>
      <c r="BT7" s="360" t="e">
        <f>IF(#REF!=#REF!,#REF!,0)</f>
        <v>#REF!</v>
      </c>
      <c r="BU7" s="360" t="e">
        <f>IF(#REF!=#REF!,#REF!,0)</f>
        <v>#REF!</v>
      </c>
      <c r="BV7" s="373" t="e">
        <f t="shared" si="1"/>
        <v>#REF!</v>
      </c>
      <c r="BW7" s="365" t="e">
        <f>#REF!</f>
        <v>#REF!</v>
      </c>
      <c r="BX7" s="319" t="e">
        <f>#REF!</f>
        <v>#REF!</v>
      </c>
      <c r="BY7" s="319" t="e">
        <f>#REF!</f>
        <v>#REF!</v>
      </c>
      <c r="BZ7" s="319" t="e">
        <f>#REF!</f>
        <v>#REF!</v>
      </c>
      <c r="CA7" s="1" t="e">
        <f>#REF!</f>
        <v>#REF!</v>
      </c>
      <c r="CB7" s="368" t="e">
        <f>#REF!</f>
        <v>#REF!</v>
      </c>
      <c r="CC7" s="367" t="e">
        <f t="shared" si="3"/>
        <v>#REF!</v>
      </c>
      <c r="CD7" s="319" t="e">
        <f t="shared" si="4"/>
        <v>#REF!</v>
      </c>
      <c r="CE7" s="319" t="e">
        <f t="shared" si="5"/>
        <v>#REF!</v>
      </c>
      <c r="CF7" s="368" t="e">
        <f t="shared" si="6"/>
        <v>#REF!</v>
      </c>
    </row>
    <row r="8" spans="1:84" ht="13.5" customHeight="1" thickBot="1" x14ac:dyDescent="0.25">
      <c r="A8" s="27" t="s">
        <v>28</v>
      </c>
      <c r="B8" s="28">
        <v>12</v>
      </c>
      <c r="C8" s="28">
        <v>4</v>
      </c>
      <c r="D8" s="28"/>
      <c r="E8" s="28"/>
      <c r="F8" s="28"/>
      <c r="G8" s="28"/>
      <c r="H8" s="28"/>
      <c r="I8" s="28"/>
      <c r="J8" s="29"/>
      <c r="K8" s="23" t="s">
        <v>29</v>
      </c>
      <c r="L8" s="24">
        <v>1.2E-2</v>
      </c>
      <c r="M8" s="24">
        <v>1.2E-2</v>
      </c>
      <c r="N8" s="24">
        <f t="shared" si="2"/>
        <v>2.4E-2</v>
      </c>
      <c r="O8" s="22" t="e">
        <f>IF(#REF!="","",#REF!*#REF!)</f>
        <v>#REF!</v>
      </c>
      <c r="P8" s="22" t="e">
        <f>IF(#REF!="","",#REF!*#REF!)</f>
        <v>#REF!</v>
      </c>
      <c r="Q8" s="22" t="e">
        <f>IF(#REF!="","",#REF!*#REF!)</f>
        <v>#REF!</v>
      </c>
      <c r="R8" s="22" t="e">
        <f>IF(#REF!="","",#REF!*#REF!)</f>
        <v>#REF!</v>
      </c>
      <c r="S8" s="22" t="e">
        <f>IF(#REF!="","",#REF!*#REF!)</f>
        <v>#REF!</v>
      </c>
      <c r="T8" s="22" t="e">
        <f>IF(#REF!="","",#REF!*#REF!)</f>
        <v>#REF!</v>
      </c>
      <c r="U8" s="22" t="e">
        <f>IF(#REF!="","",#REF!*#REF!)</f>
        <v>#REF!</v>
      </c>
      <c r="V8" s="22" t="e">
        <f>IF(#REF!="","",#REF!*#REF!)</f>
        <v>#REF!</v>
      </c>
      <c r="W8" s="136" t="e">
        <f>DATE(YEAR(#REF!),MONTH(#REF!)+#REF!,DAY(#REF!))</f>
        <v>#REF!</v>
      </c>
      <c r="X8" s="143" t="e">
        <f>IF(AND(#REF!&lt;=X$3,Berechnungen!$W7&gt;X$3),#REF!,0)</f>
        <v>#REF!</v>
      </c>
      <c r="Y8" s="143" t="e">
        <f>IF(AND(#REF!&lt;=Y$3,Berechnungen!$W7&gt;Y$3),#REF!,0)</f>
        <v>#REF!</v>
      </c>
      <c r="Z8" s="143" t="e">
        <f>IF(AND(#REF!&lt;=Z$3,Berechnungen!$W7&gt;Z$3),#REF!,0)</f>
        <v>#REF!</v>
      </c>
      <c r="AA8" s="143" t="e">
        <f>IF(AND(#REF!&lt;=AA$3,Berechnungen!$W7&gt;AA$3),#REF!,0)</f>
        <v>#REF!</v>
      </c>
      <c r="AB8" s="143" t="e">
        <f>IF(AND(#REF!&lt;=AB$3,Berechnungen!$W7&gt;AB$3),#REF!,0)</f>
        <v>#REF!</v>
      </c>
      <c r="AC8" s="143" t="e">
        <f>IF(AND(#REF!&lt;=AC$3,Berechnungen!$W7&gt;AC$3),#REF!,0)</f>
        <v>#REF!</v>
      </c>
      <c r="AD8" s="143" t="e">
        <f>IF(AND(#REF!&lt;=AD$3,Berechnungen!$W7&gt;AD$3),#REF!,0)</f>
        <v>#REF!</v>
      </c>
      <c r="AE8" s="143" t="e">
        <f>IF(AND(#REF!&lt;=AE$3,Berechnungen!$W7&gt;AE$3),#REF!,0)</f>
        <v>#REF!</v>
      </c>
      <c r="AF8" s="143" t="e">
        <f>IF(AND(#REF!&lt;=AF$3,Berechnungen!$W7&gt;AF$3),#REF!,0)</f>
        <v>#REF!</v>
      </c>
      <c r="AG8" s="143" t="e">
        <f>IF(AND(#REF!&lt;=AG$3,Berechnungen!$W7&gt;AG$3),#REF!,0)</f>
        <v>#REF!</v>
      </c>
      <c r="AH8" s="143" t="e">
        <f>IF(AND(#REF!&lt;=AH$3,Berechnungen!$W7&gt;AH$3),#REF!,0)</f>
        <v>#REF!</v>
      </c>
      <c r="AI8" s="143" t="e">
        <f>IF(AND(#REF!&lt;=AI$3,Berechnungen!$W7&gt;AI$3),#REF!,0)</f>
        <v>#REF!</v>
      </c>
      <c r="AJ8" s="144" t="e">
        <f t="shared" si="7"/>
        <v>#REF!</v>
      </c>
      <c r="AK8" s="144"/>
      <c r="AL8" s="145" t="e">
        <f t="shared" si="8"/>
        <v>#REF!</v>
      </c>
      <c r="AM8" s="266"/>
      <c r="AN8" s="30">
        <f>('Rentabilität 2020'!E9)</f>
        <v>0</v>
      </c>
      <c r="AO8" s="30">
        <f>('Rentabilität 2020'!F9)</f>
        <v>0</v>
      </c>
      <c r="AP8" s="30">
        <f>('Rentabilität 2020'!G9)</f>
        <v>0</v>
      </c>
      <c r="AQ8" s="30">
        <f>('Rentabilität 2020'!H9)</f>
        <v>0</v>
      </c>
      <c r="AR8" s="30">
        <f>('Rentabilität 2020'!I9)</f>
        <v>0</v>
      </c>
      <c r="AS8" s="30">
        <f>('Rentabilität 2020'!J9)</f>
        <v>0</v>
      </c>
      <c r="AT8" s="30">
        <f>('Rentabilität 2020'!K9)</f>
        <v>0</v>
      </c>
      <c r="AU8" s="30">
        <f>('Rentabilität 2020'!L9)</f>
        <v>0</v>
      </c>
      <c r="AV8" s="30">
        <f>('Rentabilität 2020'!M9)</f>
        <v>0</v>
      </c>
      <c r="AW8" s="30">
        <f>('Rentabilität 2020'!N9)</f>
        <v>0</v>
      </c>
      <c r="AX8" s="30">
        <f>('Rentabilität 2020'!O9)</f>
        <v>0</v>
      </c>
      <c r="AY8" s="30">
        <f>('Rentabilität 2020'!P9)</f>
        <v>0</v>
      </c>
      <c r="AZ8" s="30"/>
      <c r="BA8" s="30"/>
      <c r="BB8" s="30"/>
      <c r="BC8" s="316">
        <v>2015</v>
      </c>
      <c r="BD8" s="384" t="s">
        <v>222</v>
      </c>
      <c r="BE8" s="384">
        <v>495</v>
      </c>
      <c r="BF8" s="350">
        <f t="shared" si="0"/>
        <v>4.95</v>
      </c>
      <c r="BG8" s="317"/>
      <c r="BH8" s="318"/>
      <c r="BI8" s="358" t="e">
        <f>IF(#REF!="","",#REF!)</f>
        <v>#REF!</v>
      </c>
      <c r="BJ8" s="360" t="e">
        <f>IF(OR(#REF!&lt;#REF!,#REF!=#REF!),#REF!,0)</f>
        <v>#REF!</v>
      </c>
      <c r="BK8" s="360" t="e">
        <f>IF(#REF!=#REF!,#REF!,0)</f>
        <v>#REF!</v>
      </c>
      <c r="BL8" s="360" t="e">
        <f>IF(#REF!=#REF!,#REF!,0)</f>
        <v>#REF!</v>
      </c>
      <c r="BM8" s="360" t="e">
        <f>IF(#REF!=#REF!,#REF!,0)</f>
        <v>#REF!</v>
      </c>
      <c r="BN8" s="360" t="e">
        <f>IF(#REF!=#REF!,#REF!,0)</f>
        <v>#REF!</v>
      </c>
      <c r="BO8" s="360" t="e">
        <f>IF(#REF!=#REF!,#REF!,0)</f>
        <v>#REF!</v>
      </c>
      <c r="BP8" s="360" t="e">
        <f>IF(#REF!=#REF!,#REF!,0)</f>
        <v>#REF!</v>
      </c>
      <c r="BQ8" s="360" t="e">
        <f>IF(#REF!=#REF!,#REF!,0)</f>
        <v>#REF!</v>
      </c>
      <c r="BR8" s="360" t="e">
        <f>IF(#REF!=#REF!,#REF!,0)</f>
        <v>#REF!</v>
      </c>
      <c r="BS8" s="360" t="e">
        <f>IF(#REF!=#REF!,#REF!,0)</f>
        <v>#REF!</v>
      </c>
      <c r="BT8" s="360" t="e">
        <f>IF(#REF!=#REF!,#REF!,0)</f>
        <v>#REF!</v>
      </c>
      <c r="BU8" s="360" t="e">
        <f>IF(#REF!=#REF!,#REF!,0)</f>
        <v>#REF!</v>
      </c>
      <c r="BV8" s="373" t="e">
        <f t="shared" si="1"/>
        <v>#REF!</v>
      </c>
      <c r="BW8" s="365" t="e">
        <f>#REF!</f>
        <v>#REF!</v>
      </c>
      <c r="BX8" s="319" t="e">
        <f>#REF!</f>
        <v>#REF!</v>
      </c>
      <c r="BY8" s="319" t="e">
        <f>#REF!</f>
        <v>#REF!</v>
      </c>
      <c r="BZ8" s="319" t="e">
        <f>#REF!</f>
        <v>#REF!</v>
      </c>
      <c r="CA8" s="1" t="e">
        <f>#REF!</f>
        <v>#REF!</v>
      </c>
      <c r="CB8" s="368" t="e">
        <f>#REF!</f>
        <v>#REF!</v>
      </c>
      <c r="CC8" s="367" t="e">
        <f t="shared" si="3"/>
        <v>#REF!</v>
      </c>
      <c r="CD8" s="319" t="e">
        <f t="shared" si="4"/>
        <v>#REF!</v>
      </c>
      <c r="CE8" s="319" t="e">
        <f t="shared" si="5"/>
        <v>#REF!</v>
      </c>
      <c r="CF8" s="368" t="e">
        <f t="shared" si="6"/>
        <v>#REF!</v>
      </c>
    </row>
    <row r="9" spans="1:84" ht="12.75" customHeight="1" x14ac:dyDescent="0.2">
      <c r="A9" s="406" t="s">
        <v>30</v>
      </c>
      <c r="B9" s="406"/>
      <c r="C9" s="406"/>
      <c r="D9" s="406"/>
      <c r="E9" s="406"/>
      <c r="F9" s="406"/>
      <c r="G9" s="406"/>
      <c r="H9" s="407"/>
      <c r="I9" s="193"/>
      <c r="J9" s="193"/>
      <c r="K9" s="23" t="s">
        <v>31</v>
      </c>
      <c r="L9" s="24">
        <v>1.6E-2</v>
      </c>
      <c r="M9" s="24"/>
      <c r="N9" s="24">
        <f t="shared" si="2"/>
        <v>1.6E-2</v>
      </c>
      <c r="O9" s="22" t="e">
        <f>IF(#REF!="","",#REF!*#REF!)</f>
        <v>#REF!</v>
      </c>
      <c r="P9" s="22" t="e">
        <f>IF(#REF!="","",#REF!*#REF!)</f>
        <v>#REF!</v>
      </c>
      <c r="Q9" s="22" t="e">
        <f>IF(#REF!="","",#REF!*#REF!)</f>
        <v>#REF!</v>
      </c>
      <c r="R9" s="22" t="e">
        <f>IF(#REF!="","",#REF!*#REF!)</f>
        <v>#REF!</v>
      </c>
      <c r="S9" s="22" t="e">
        <f>IF(#REF!="","",#REF!*#REF!)</f>
        <v>#REF!</v>
      </c>
      <c r="T9" s="22" t="e">
        <f>IF(#REF!="","",#REF!*#REF!)</f>
        <v>#REF!</v>
      </c>
      <c r="U9" s="22" t="e">
        <f>IF(#REF!="","",#REF!*#REF!)</f>
        <v>#REF!</v>
      </c>
      <c r="V9" s="22" t="e">
        <f>IF(#REF!="","",#REF!*#REF!)</f>
        <v>#REF!</v>
      </c>
      <c r="W9" s="136" t="e">
        <f>DATE(YEAR(#REF!),MONTH(#REF!)+#REF!,DAY(#REF!))</f>
        <v>#REF!</v>
      </c>
      <c r="X9" s="143" t="e">
        <f>IF(AND(#REF!&lt;=X$3,Berechnungen!$W8&gt;X$3),#REF!,0)</f>
        <v>#REF!</v>
      </c>
      <c r="Y9" s="143" t="e">
        <f>IF(AND(#REF!&lt;=Y$3,Berechnungen!$W8&gt;Y$3),#REF!,0)</f>
        <v>#REF!</v>
      </c>
      <c r="Z9" s="143" t="e">
        <f>IF(AND(#REF!&lt;=Z$3,Berechnungen!$W8&gt;Z$3),#REF!,0)</f>
        <v>#REF!</v>
      </c>
      <c r="AA9" s="143" t="e">
        <f>IF(AND(#REF!&lt;=AA$3,Berechnungen!$W8&gt;AA$3),#REF!,0)</f>
        <v>#REF!</v>
      </c>
      <c r="AB9" s="143" t="e">
        <f>IF(AND(#REF!&lt;=AB$3,Berechnungen!$W8&gt;AB$3),#REF!,0)</f>
        <v>#REF!</v>
      </c>
      <c r="AC9" s="143" t="e">
        <f>IF(AND(#REF!&lt;=AC$3,Berechnungen!$W8&gt;AC$3),#REF!,0)</f>
        <v>#REF!</v>
      </c>
      <c r="AD9" s="143" t="e">
        <f>IF(AND(#REF!&lt;=AD$3,Berechnungen!$W8&gt;AD$3),#REF!,0)</f>
        <v>#REF!</v>
      </c>
      <c r="AE9" s="143" t="e">
        <f>IF(AND(#REF!&lt;=AE$3,Berechnungen!$W8&gt;AE$3),#REF!,0)</f>
        <v>#REF!</v>
      </c>
      <c r="AF9" s="143" t="e">
        <f>IF(AND(#REF!&lt;=AF$3,Berechnungen!$W8&gt;AF$3),#REF!,0)</f>
        <v>#REF!</v>
      </c>
      <c r="AG9" s="143" t="e">
        <f>IF(AND(#REF!&lt;=AG$3,Berechnungen!$W8&gt;AG$3),#REF!,0)</f>
        <v>#REF!</v>
      </c>
      <c r="AH9" s="143" t="e">
        <f>IF(AND(#REF!&lt;=AH$3,Berechnungen!$W8&gt;AH$3),#REF!,0)</f>
        <v>#REF!</v>
      </c>
      <c r="AI9" s="143" t="e">
        <f>IF(AND(#REF!&lt;=AI$3,Berechnungen!$W8&gt;AI$3),#REF!,0)</f>
        <v>#REF!</v>
      </c>
      <c r="AJ9" s="144" t="e">
        <f t="shared" si="7"/>
        <v>#REF!</v>
      </c>
      <c r="AK9" s="144"/>
      <c r="AL9" s="145" t="e">
        <f t="shared" si="8"/>
        <v>#REF!</v>
      </c>
      <c r="AM9" s="266" t="s">
        <v>16</v>
      </c>
      <c r="AN9" s="30" t="e">
        <f>IF(SUM($AP$1:$AP$4)&gt;1,0,IF(SUM($AP$1:$AP$4)&lt;1,0,($AN$8*$AP$1)))</f>
        <v>#REF!</v>
      </c>
      <c r="AO9" s="30" t="e">
        <f>IF(SUM($AP$1:$AP$4)&gt;1,0,IF(SUM($AP$1:$AP$4)&lt;1,0,($AN$8*$AP$2)))</f>
        <v>#REF!</v>
      </c>
      <c r="AP9" s="30" t="e">
        <f>IF(SUM($AP$1:$AP$4)&gt;1,0,IF(SUM($AP$1:$AP$4)&lt;1,0,($AN$8*$AP$3)))</f>
        <v>#REF!</v>
      </c>
      <c r="AQ9" s="30" t="e">
        <f>IF(SUM($AP$1:$AP$4)&gt;1,0,IF(SUM($AP$1:$AP$4)&lt;1,0,($AN$8*$AP$4)))</f>
        <v>#REF!</v>
      </c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16">
        <v>2015</v>
      </c>
      <c r="BD9" s="384" t="s">
        <v>223</v>
      </c>
      <c r="BE9" s="384">
        <v>480</v>
      </c>
      <c r="BF9" s="350">
        <f t="shared" si="0"/>
        <v>4.8</v>
      </c>
      <c r="BG9" s="317"/>
      <c r="BH9" s="318"/>
      <c r="BI9" s="358" t="e">
        <f>IF(#REF!="","",#REF!)</f>
        <v>#REF!</v>
      </c>
      <c r="BJ9" s="360" t="e">
        <f>IF(OR(#REF!&lt;#REF!,#REF!=#REF!),#REF!,0)</f>
        <v>#REF!</v>
      </c>
      <c r="BK9" s="360" t="e">
        <f>IF(#REF!=#REF!,#REF!,0)</f>
        <v>#REF!</v>
      </c>
      <c r="BL9" s="360" t="e">
        <f>IF(#REF!=#REF!,#REF!,0)</f>
        <v>#REF!</v>
      </c>
      <c r="BM9" s="360" t="e">
        <f>IF(#REF!=#REF!,#REF!,0)</f>
        <v>#REF!</v>
      </c>
      <c r="BN9" s="360" t="e">
        <f>IF(#REF!=#REF!,#REF!,0)</f>
        <v>#REF!</v>
      </c>
      <c r="BO9" s="360" t="e">
        <f>IF(#REF!=#REF!,#REF!,0)</f>
        <v>#REF!</v>
      </c>
      <c r="BP9" s="360" t="e">
        <f>IF(#REF!=#REF!,#REF!,0)</f>
        <v>#REF!</v>
      </c>
      <c r="BQ9" s="360" t="e">
        <f>IF(#REF!=#REF!,#REF!,0)</f>
        <v>#REF!</v>
      </c>
      <c r="BR9" s="360" t="e">
        <f>IF(#REF!=#REF!,#REF!,0)</f>
        <v>#REF!</v>
      </c>
      <c r="BS9" s="360" t="e">
        <f>IF(#REF!=#REF!,#REF!,0)</f>
        <v>#REF!</v>
      </c>
      <c r="BT9" s="360" t="e">
        <f>IF(#REF!=#REF!,#REF!,0)</f>
        <v>#REF!</v>
      </c>
      <c r="BU9" s="360" t="e">
        <f>IF(#REF!=#REF!,#REF!,0)</f>
        <v>#REF!</v>
      </c>
      <c r="BV9" s="373" t="e">
        <f t="shared" si="1"/>
        <v>#REF!</v>
      </c>
      <c r="BW9" s="365" t="e">
        <f>#REF!</f>
        <v>#REF!</v>
      </c>
      <c r="BX9" s="319" t="e">
        <f>#REF!</f>
        <v>#REF!</v>
      </c>
      <c r="BY9" s="319" t="e">
        <f>#REF!</f>
        <v>#REF!</v>
      </c>
      <c r="BZ9" s="319" t="e">
        <f>#REF!</f>
        <v>#REF!</v>
      </c>
      <c r="CA9" s="1" t="e">
        <f>#REF!</f>
        <v>#REF!</v>
      </c>
      <c r="CB9" s="368" t="e">
        <f>#REF!</f>
        <v>#REF!</v>
      </c>
      <c r="CC9" s="367" t="e">
        <f t="shared" si="3"/>
        <v>#REF!</v>
      </c>
      <c r="CD9" s="319" t="e">
        <f t="shared" si="4"/>
        <v>#REF!</v>
      </c>
      <c r="CE9" s="319" t="e">
        <f t="shared" si="5"/>
        <v>#REF!</v>
      </c>
      <c r="CF9" s="368" t="e">
        <f t="shared" si="6"/>
        <v>#REF!</v>
      </c>
    </row>
    <row r="10" spans="1:84" ht="12.75" customHeight="1" x14ac:dyDescent="0.2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23" t="s">
        <v>32</v>
      </c>
      <c r="L10" s="24">
        <v>8.9999999999999993E-3</v>
      </c>
      <c r="M10" s="15"/>
      <c r="N10" s="24">
        <f t="shared" si="2"/>
        <v>8.9999999999999993E-3</v>
      </c>
      <c r="O10" s="22" t="e">
        <f>IF(#REF!="","",#REF!*#REF!)</f>
        <v>#REF!</v>
      </c>
      <c r="P10" s="22" t="e">
        <f>IF(#REF!="","",#REF!*#REF!)</f>
        <v>#REF!</v>
      </c>
      <c r="Q10" s="22" t="e">
        <f>IF(#REF!="","",#REF!*#REF!)</f>
        <v>#REF!</v>
      </c>
      <c r="R10" s="22" t="e">
        <f>IF(#REF!="","",#REF!*#REF!)</f>
        <v>#REF!</v>
      </c>
      <c r="S10" s="22" t="e">
        <f>IF(#REF!="","",#REF!*#REF!)</f>
        <v>#REF!</v>
      </c>
      <c r="T10" s="22" t="e">
        <f>IF(#REF!="","",#REF!*#REF!)</f>
        <v>#REF!</v>
      </c>
      <c r="U10" s="22" t="e">
        <f>IF(#REF!="","",#REF!*#REF!)</f>
        <v>#REF!</v>
      </c>
      <c r="V10" s="22" t="e">
        <f>IF(#REF!="","",#REF!*#REF!)</f>
        <v>#REF!</v>
      </c>
      <c r="W10" s="136" t="e">
        <f>DATE(YEAR(#REF!),MONTH(#REF!)+#REF!,DAY(#REF!))</f>
        <v>#REF!</v>
      </c>
      <c r="X10" s="143" t="e">
        <f>IF(AND(#REF!&lt;=X$3,Berechnungen!$W9&gt;X$3),#REF!,0)</f>
        <v>#REF!</v>
      </c>
      <c r="Y10" s="143" t="e">
        <f>IF(AND(#REF!&lt;=Y$3,Berechnungen!$W9&gt;Y$3),#REF!,0)</f>
        <v>#REF!</v>
      </c>
      <c r="Z10" s="143" t="e">
        <f>IF(AND(#REF!&lt;=Z$3,Berechnungen!$W9&gt;Z$3),#REF!,0)</f>
        <v>#REF!</v>
      </c>
      <c r="AA10" s="143" t="e">
        <f>IF(AND(#REF!&lt;=AA$3,Berechnungen!$W9&gt;AA$3),#REF!,0)</f>
        <v>#REF!</v>
      </c>
      <c r="AB10" s="143" t="e">
        <f>IF(AND(#REF!&lt;=AB$3,Berechnungen!$W9&gt;AB$3),#REF!,0)</f>
        <v>#REF!</v>
      </c>
      <c r="AC10" s="143" t="e">
        <f>IF(AND(#REF!&lt;=AC$3,Berechnungen!$W9&gt;AC$3),#REF!,0)</f>
        <v>#REF!</v>
      </c>
      <c r="AD10" s="143" t="e">
        <f>IF(AND(#REF!&lt;=AD$3,Berechnungen!$W9&gt;AD$3),#REF!,0)</f>
        <v>#REF!</v>
      </c>
      <c r="AE10" s="143" t="e">
        <f>IF(AND(#REF!&lt;=AE$3,Berechnungen!$W9&gt;AE$3),#REF!,0)</f>
        <v>#REF!</v>
      </c>
      <c r="AF10" s="143" t="e">
        <f>IF(AND(#REF!&lt;=AF$3,Berechnungen!$W9&gt;AF$3),#REF!,0)</f>
        <v>#REF!</v>
      </c>
      <c r="AG10" s="143" t="e">
        <f>IF(AND(#REF!&lt;=AG$3,Berechnungen!$W9&gt;AG$3),#REF!,0)</f>
        <v>#REF!</v>
      </c>
      <c r="AH10" s="143" t="e">
        <f>IF(AND(#REF!&lt;=AH$3,Berechnungen!$W9&gt;AH$3),#REF!,0)</f>
        <v>#REF!</v>
      </c>
      <c r="AI10" s="143" t="e">
        <f>IF(AND(#REF!&lt;=AI$3,Berechnungen!$W9&gt;AI$3),#REF!,0)</f>
        <v>#REF!</v>
      </c>
      <c r="AJ10" s="144" t="e">
        <f t="shared" si="7"/>
        <v>#REF!</v>
      </c>
      <c r="AK10" s="144"/>
      <c r="AL10" s="145" t="e">
        <f t="shared" si="8"/>
        <v>#REF!</v>
      </c>
      <c r="AM10" s="266" t="s">
        <v>17</v>
      </c>
      <c r="AN10" s="30"/>
      <c r="AO10" s="30" t="e">
        <f>IF(SUM($AP$1:$AP$4)&gt;1,0,IF(SUM($AP$1:$AP$4)&lt;1,0,($AO$8*$AP$1)))</f>
        <v>#REF!</v>
      </c>
      <c r="AP10" s="30" t="e">
        <f>IF(SUM($AP$1:$AP$4)&gt;1,0,IF(SUM($AP$1:$AP$4)&lt;1,0,($AO$8*$AP$2)))</f>
        <v>#REF!</v>
      </c>
      <c r="AQ10" s="30" t="e">
        <f>IF(SUM($AP$1:$AP$4)&gt;1,0,IF(SUM($AP$1:$AP$4)&lt;1,0,($AO$8*$AP$3)))</f>
        <v>#REF!</v>
      </c>
      <c r="AR10" s="30" t="e">
        <f>IF(SUM($AP$1:$AP$4)&gt;1,0,IF(SUM($AP$1:$AP$4)&lt;1,0,($AO$8*$AP$4)))</f>
        <v>#REF!</v>
      </c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16">
        <v>2015</v>
      </c>
      <c r="BD10" s="384" t="s">
        <v>224</v>
      </c>
      <c r="BE10" s="384">
        <v>411</v>
      </c>
      <c r="BF10" s="350">
        <f t="shared" si="0"/>
        <v>4.1100000000000003</v>
      </c>
      <c r="BG10" s="317"/>
      <c r="BH10" s="318"/>
      <c r="BI10" s="223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5" t="e">
        <f>#REF!</f>
        <v>#REF!</v>
      </c>
      <c r="BX10" s="319" t="e">
        <f>#REF!</f>
        <v>#REF!</v>
      </c>
      <c r="BY10" s="319" t="e">
        <f>#REF!</f>
        <v>#REF!</v>
      </c>
      <c r="BZ10" s="319" t="e">
        <f>#REF!</f>
        <v>#REF!</v>
      </c>
      <c r="CA10" s="1" t="e">
        <f>#REF!</f>
        <v>#REF!</v>
      </c>
      <c r="CB10" s="368" t="e">
        <f>#REF!</f>
        <v>#REF!</v>
      </c>
      <c r="CC10" s="367" t="e">
        <f t="shared" si="3"/>
        <v>#REF!</v>
      </c>
      <c r="CD10" s="319" t="e">
        <f t="shared" si="4"/>
        <v>#REF!</v>
      </c>
      <c r="CE10" s="319" t="e">
        <f t="shared" si="5"/>
        <v>#REF!</v>
      </c>
      <c r="CF10" s="368" t="e">
        <f t="shared" si="6"/>
        <v>#REF!</v>
      </c>
    </row>
    <row r="11" spans="1:84" ht="12.75" customHeight="1" x14ac:dyDescent="0.2">
      <c r="A11" s="31"/>
      <c r="B11" s="32"/>
      <c r="C11" s="33" t="e">
        <f>"GJ"&amp;" "&amp;#REF!</f>
        <v>#REF!</v>
      </c>
      <c r="D11" s="33"/>
      <c r="E11" s="33" t="e">
        <f>"GJ"&amp;" "&amp;#REF!+1</f>
        <v>#REF!</v>
      </c>
      <c r="F11" s="33"/>
      <c r="G11" s="33" t="e">
        <f>"GJ"&amp;" "&amp;#REF!+2</f>
        <v>#REF!</v>
      </c>
      <c r="H11" s="33"/>
      <c r="I11" s="54" t="e">
        <f>"GJ"&amp;" "&amp;#REF!+3</f>
        <v>#REF!</v>
      </c>
      <c r="J11" s="33"/>
      <c r="K11" s="23" t="s">
        <v>33</v>
      </c>
      <c r="L11" s="24">
        <v>1.9E-3</v>
      </c>
      <c r="M11" s="15"/>
      <c r="N11" s="24">
        <f t="shared" si="2"/>
        <v>1.9E-3</v>
      </c>
      <c r="O11" s="22" t="e">
        <f>IF(#REF!="","",#REF!*#REF!)</f>
        <v>#REF!</v>
      </c>
      <c r="P11" s="22" t="e">
        <f>IF(#REF!="","",#REF!*#REF!)</f>
        <v>#REF!</v>
      </c>
      <c r="Q11" s="22" t="e">
        <f>IF(#REF!="","",#REF!*#REF!)</f>
        <v>#REF!</v>
      </c>
      <c r="R11" s="22" t="e">
        <f>IF(#REF!="","",#REF!*#REF!)</f>
        <v>#REF!</v>
      </c>
      <c r="S11" s="22" t="e">
        <f>IF(#REF!="","",#REF!*#REF!)</f>
        <v>#REF!</v>
      </c>
      <c r="T11" s="22" t="e">
        <f>IF(#REF!="","",#REF!*#REF!)</f>
        <v>#REF!</v>
      </c>
      <c r="U11" s="22" t="e">
        <f>IF(#REF!="","",#REF!*#REF!)</f>
        <v>#REF!</v>
      </c>
      <c r="V11" s="22" t="e">
        <f>IF(#REF!="","",#REF!*#REF!)</f>
        <v>#REF!</v>
      </c>
      <c r="W11" s="136" t="e">
        <f>DATE(YEAR(#REF!),MONTH(#REF!)+#REF!,DAY(#REF!))</f>
        <v>#REF!</v>
      </c>
      <c r="X11" s="143" t="e">
        <f>IF(AND(#REF!&lt;=X$3,Berechnungen!$W10&gt;X$3),#REF!,0)</f>
        <v>#REF!</v>
      </c>
      <c r="Y11" s="143" t="e">
        <f>IF(AND(#REF!&lt;=Y$3,Berechnungen!$W10&gt;Y$3),#REF!,0)</f>
        <v>#REF!</v>
      </c>
      <c r="Z11" s="143" t="e">
        <f>IF(AND(#REF!&lt;=Z$3,Berechnungen!$W10&gt;Z$3),#REF!,0)</f>
        <v>#REF!</v>
      </c>
      <c r="AA11" s="143" t="e">
        <f>IF(AND(#REF!&lt;=AA$3,Berechnungen!$W10&gt;AA$3),#REF!,0)</f>
        <v>#REF!</v>
      </c>
      <c r="AB11" s="143" t="e">
        <f>IF(AND(#REF!&lt;=AB$3,Berechnungen!$W10&gt;AB$3),#REF!,0)</f>
        <v>#REF!</v>
      </c>
      <c r="AC11" s="143" t="e">
        <f>IF(AND(#REF!&lt;=AC$3,Berechnungen!$W10&gt;AC$3),#REF!,0)</f>
        <v>#REF!</v>
      </c>
      <c r="AD11" s="143" t="e">
        <f>IF(AND(#REF!&lt;=AD$3,Berechnungen!$W10&gt;AD$3),#REF!,0)</f>
        <v>#REF!</v>
      </c>
      <c r="AE11" s="143" t="e">
        <f>IF(AND(#REF!&lt;=AE$3,Berechnungen!$W10&gt;AE$3),#REF!,0)</f>
        <v>#REF!</v>
      </c>
      <c r="AF11" s="143" t="e">
        <f>IF(AND(#REF!&lt;=AF$3,Berechnungen!$W10&gt;AF$3),#REF!,0)</f>
        <v>#REF!</v>
      </c>
      <c r="AG11" s="143" t="e">
        <f>IF(AND(#REF!&lt;=AG$3,Berechnungen!$W10&gt;AG$3),#REF!,0)</f>
        <v>#REF!</v>
      </c>
      <c r="AH11" s="143" t="e">
        <f>IF(AND(#REF!&lt;=AH$3,Berechnungen!$W10&gt;AH$3),#REF!,0)</f>
        <v>#REF!</v>
      </c>
      <c r="AI11" s="143" t="e">
        <f>IF(AND(#REF!&lt;=AI$3,Berechnungen!$W10&gt;AI$3),#REF!,0)</f>
        <v>#REF!</v>
      </c>
      <c r="AJ11" s="144" t="e">
        <f t="shared" si="7"/>
        <v>#REF!</v>
      </c>
      <c r="AK11" s="144"/>
      <c r="AL11" s="145" t="e">
        <f t="shared" si="8"/>
        <v>#REF!</v>
      </c>
      <c r="AM11" s="266" t="s">
        <v>18</v>
      </c>
      <c r="AN11" s="30"/>
      <c r="AO11" s="30"/>
      <c r="AP11" s="30" t="e">
        <f>IF(SUM($AP$1:$AP$4)&gt;1,0,IF(SUM($AP$1:$AP$4)&lt;1,0,($AP$8*$AP$1)))</f>
        <v>#REF!</v>
      </c>
      <c r="AQ11" s="30" t="e">
        <f>IF(SUM($AP$1:$AP$4)&gt;1,0,IF(SUM($AP$1:$AP$4)&lt;1,0,($AP$8*$AP$2)))</f>
        <v>#REF!</v>
      </c>
      <c r="AR11" s="30" t="e">
        <f>IF(SUM($AP$1:$AP$4)&gt;1,0,IF(SUM($AP$1:$AP$4)&lt;1,0,($AP$8*$AP$3)))</f>
        <v>#REF!</v>
      </c>
      <c r="AS11" s="30" t="e">
        <f>IF(SUM($AP$1:$AP$4)&gt;1,0,IF(SUM($AP$1:$AP$4)&lt;1,0,($AP$8*$AP$4)))</f>
        <v>#REF!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16">
        <v>2015</v>
      </c>
      <c r="BD11" s="384" t="s">
        <v>225</v>
      </c>
      <c r="BE11" s="384">
        <v>411</v>
      </c>
      <c r="BF11" s="350">
        <f t="shared" si="0"/>
        <v>4.1100000000000003</v>
      </c>
      <c r="BG11" s="317"/>
      <c r="BH11" s="318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365" t="e">
        <f>#REF!</f>
        <v>#REF!</v>
      </c>
      <c r="BX11" s="319" t="e">
        <f>#REF!</f>
        <v>#REF!</v>
      </c>
      <c r="BY11" s="319" t="e">
        <f>#REF!</f>
        <v>#REF!</v>
      </c>
      <c r="BZ11" s="319" t="e">
        <f>#REF!</f>
        <v>#REF!</v>
      </c>
      <c r="CA11" s="1" t="e">
        <f>#REF!</f>
        <v>#REF!</v>
      </c>
      <c r="CB11" s="368" t="e">
        <f>#REF!</f>
        <v>#REF!</v>
      </c>
      <c r="CC11" s="367" t="e">
        <f t="shared" si="3"/>
        <v>#REF!</v>
      </c>
      <c r="CD11" s="319" t="e">
        <f t="shared" si="4"/>
        <v>#REF!</v>
      </c>
      <c r="CE11" s="319" t="e">
        <f t="shared" si="5"/>
        <v>#REF!</v>
      </c>
      <c r="CF11" s="368" t="e">
        <f t="shared" si="6"/>
        <v>#REF!</v>
      </c>
    </row>
    <row r="12" spans="1:84" ht="12.75" customHeight="1" x14ac:dyDescent="0.2">
      <c r="A12" s="34"/>
      <c r="B12" s="32"/>
      <c r="C12" s="32"/>
      <c r="D12" s="32"/>
      <c r="E12" s="32"/>
      <c r="F12" s="32"/>
      <c r="G12" s="32"/>
      <c r="H12" s="32"/>
      <c r="I12" s="223"/>
      <c r="J12" s="32"/>
      <c r="K12" s="23" t="s">
        <v>51</v>
      </c>
      <c r="L12" s="24">
        <v>5.9999999999999995E-4</v>
      </c>
      <c r="M12" s="24"/>
      <c r="N12" s="24">
        <f t="shared" si="2"/>
        <v>5.9999999999999995E-4</v>
      </c>
      <c r="O12" s="22" t="e">
        <f>IF(#REF!="","",#REF!*#REF!)</f>
        <v>#REF!</v>
      </c>
      <c r="P12" s="22" t="e">
        <f>IF(#REF!="","",#REF!*#REF!)</f>
        <v>#REF!</v>
      </c>
      <c r="Q12" s="22" t="e">
        <f>IF(#REF!="","",#REF!*#REF!)</f>
        <v>#REF!</v>
      </c>
      <c r="R12" s="22" t="e">
        <f>IF(#REF!="","",#REF!*#REF!)</f>
        <v>#REF!</v>
      </c>
      <c r="S12" s="22" t="e">
        <f>IF(#REF!="","",#REF!*#REF!)</f>
        <v>#REF!</v>
      </c>
      <c r="T12" s="22" t="e">
        <f>IF(#REF!="","",#REF!*#REF!)</f>
        <v>#REF!</v>
      </c>
      <c r="U12" s="22" t="e">
        <f>IF(#REF!="","",#REF!*#REF!)</f>
        <v>#REF!</v>
      </c>
      <c r="V12" s="22" t="e">
        <f>IF(#REF!="","",#REF!*#REF!)</f>
        <v>#REF!</v>
      </c>
      <c r="W12" s="136" t="e">
        <f>DATE(YEAR(#REF!),MONTH(#REF!)+#REF!,DAY(#REF!))</f>
        <v>#REF!</v>
      </c>
      <c r="X12" s="143" t="e">
        <f>IF(AND(#REF!&lt;=X$3,Berechnungen!$W11&gt;X$3),#REF!,0)</f>
        <v>#REF!</v>
      </c>
      <c r="Y12" s="143" t="e">
        <f>IF(AND(#REF!&lt;=Y$3,Berechnungen!$W11&gt;Y$3),#REF!,0)</f>
        <v>#REF!</v>
      </c>
      <c r="Z12" s="143" t="e">
        <f>IF(AND(#REF!&lt;=Z$3,Berechnungen!$W11&gt;Z$3),#REF!,0)</f>
        <v>#REF!</v>
      </c>
      <c r="AA12" s="143" t="e">
        <f>IF(AND(#REF!&lt;=AA$3,Berechnungen!$W11&gt;AA$3),#REF!,0)</f>
        <v>#REF!</v>
      </c>
      <c r="AB12" s="143" t="e">
        <f>IF(AND(#REF!&lt;=AB$3,Berechnungen!$W11&gt;AB$3),#REF!,0)</f>
        <v>#REF!</v>
      </c>
      <c r="AC12" s="143" t="e">
        <f>IF(AND(#REF!&lt;=AC$3,Berechnungen!$W11&gt;AC$3),#REF!,0)</f>
        <v>#REF!</v>
      </c>
      <c r="AD12" s="143" t="e">
        <f>IF(AND(#REF!&lt;=AD$3,Berechnungen!$W11&gt;AD$3),#REF!,0)</f>
        <v>#REF!</v>
      </c>
      <c r="AE12" s="143" t="e">
        <f>IF(AND(#REF!&lt;=AE$3,Berechnungen!$W11&gt;AE$3),#REF!,0)</f>
        <v>#REF!</v>
      </c>
      <c r="AF12" s="143" t="e">
        <f>IF(AND(#REF!&lt;=AF$3,Berechnungen!$W11&gt;AF$3),#REF!,0)</f>
        <v>#REF!</v>
      </c>
      <c r="AG12" s="143" t="e">
        <f>IF(AND(#REF!&lt;=AG$3,Berechnungen!$W11&gt;AG$3),#REF!,0)</f>
        <v>#REF!</v>
      </c>
      <c r="AH12" s="143" t="e">
        <f>IF(AND(#REF!&lt;=AH$3,Berechnungen!$W11&gt;AH$3),#REF!,0)</f>
        <v>#REF!</v>
      </c>
      <c r="AI12" s="143" t="e">
        <f>IF(AND(#REF!&lt;=AI$3,Berechnungen!$W11&gt;AI$3),#REF!,0)</f>
        <v>#REF!</v>
      </c>
      <c r="AJ12" s="144" t="e">
        <f t="shared" si="7"/>
        <v>#REF!</v>
      </c>
      <c r="AK12" s="144"/>
      <c r="AL12" s="145" t="e">
        <f t="shared" si="8"/>
        <v>#REF!</v>
      </c>
      <c r="AM12" s="266" t="s">
        <v>19</v>
      </c>
      <c r="AN12" s="30"/>
      <c r="AO12" s="30"/>
      <c r="AP12" s="30"/>
      <c r="AQ12" s="30" t="e">
        <f>IF(SUM($AP$1:$AP$4)&gt;1,0,IF(SUM($AP$1:$AP$4)&lt;1,0,($AQ$8*$AP$1)))</f>
        <v>#REF!</v>
      </c>
      <c r="AR12" s="30" t="e">
        <f>IF(SUM($AP$1:$AP$4)&gt;1,0,IF(SUM($AP$1:$AP$4)&lt;1,0,($AQ$8*$AP$2)))</f>
        <v>#REF!</v>
      </c>
      <c r="AS12" s="30" t="e">
        <f>IF(SUM($AP$1:$AP$4)&gt;1,0,IF(SUM($AP$1:$AP$4)&lt;1,0,($AQ$8*$AP$3)))</f>
        <v>#REF!</v>
      </c>
      <c r="AT12" s="30" t="e">
        <f>IF(SUM($AP$1:$AP$4)&gt;1,0,IF(SUM($AP$1:$AP$4)&lt;1,0,($AQ$8*$AP$4)))</f>
        <v>#REF!</v>
      </c>
      <c r="AU12" s="30"/>
      <c r="AV12" s="30"/>
      <c r="AW12" s="30"/>
      <c r="AX12" s="30"/>
      <c r="AY12" s="30"/>
      <c r="AZ12" s="30"/>
      <c r="BA12" s="30"/>
      <c r="BB12" s="30"/>
      <c r="BC12" s="316">
        <v>2015</v>
      </c>
      <c r="BD12" s="384" t="s">
        <v>226</v>
      </c>
      <c r="BE12" s="384">
        <v>448</v>
      </c>
      <c r="BF12" s="350">
        <f t="shared" si="0"/>
        <v>4.4800000000000004</v>
      </c>
      <c r="BG12" s="317"/>
      <c r="BH12" s="318"/>
      <c r="BI12" s="223"/>
      <c r="BJ12" s="361" t="e">
        <f>IF(OR(#REF!&lt;#REF!,#REF!=#REF!),#REF!,0)</f>
        <v>#REF!</v>
      </c>
      <c r="BK12" s="361" t="e">
        <f>IF(#REF!=#REF!,#REF!,0)</f>
        <v>#REF!</v>
      </c>
      <c r="BL12" s="361" t="e">
        <f>IF(#REF!=#REF!,#REF!,0)</f>
        <v>#REF!</v>
      </c>
      <c r="BM12" s="361" t="e">
        <f>IF(#REF!=#REF!,#REF!,0)</f>
        <v>#REF!</v>
      </c>
      <c r="BN12" s="361" t="e">
        <f>IF(#REF!=#REF!,#REF!,0)</f>
        <v>#REF!</v>
      </c>
      <c r="BO12" s="361" t="e">
        <f>IF(#REF!=#REF!,#REF!,0)</f>
        <v>#REF!</v>
      </c>
      <c r="BP12" s="361" t="e">
        <f>IF(#REF!=#REF!,#REF!,0)</f>
        <v>#REF!</v>
      </c>
      <c r="BQ12" s="361" t="e">
        <f>IF(#REF!=#REF!,#REF!,0)</f>
        <v>#REF!</v>
      </c>
      <c r="BR12" s="361" t="e">
        <f>IF(#REF!=#REF!,#REF!,0)</f>
        <v>#REF!</v>
      </c>
      <c r="BS12" s="361" t="e">
        <f>IF(#REF!=#REF!,#REF!,0)</f>
        <v>#REF!</v>
      </c>
      <c r="BT12" s="361" t="e">
        <f>IF(#REF!=#REF!,#REF!,0)</f>
        <v>#REF!</v>
      </c>
      <c r="BU12" s="361" t="e">
        <f>IF(#REF!=#REF!,#REF!,0)</f>
        <v>#REF!</v>
      </c>
      <c r="BV12" s="223"/>
      <c r="BW12" s="365" t="e">
        <f>#REF!</f>
        <v>#REF!</v>
      </c>
      <c r="BX12" s="319" t="e">
        <f>#REF!</f>
        <v>#REF!</v>
      </c>
      <c r="BY12" s="319" t="e">
        <f>#REF!</f>
        <v>#REF!</v>
      </c>
      <c r="BZ12" s="319" t="e">
        <f>#REF!</f>
        <v>#REF!</v>
      </c>
      <c r="CA12" s="1" t="e">
        <f>#REF!</f>
        <v>#REF!</v>
      </c>
      <c r="CB12" s="368" t="e">
        <f>#REF!</f>
        <v>#REF!</v>
      </c>
      <c r="CC12" s="367" t="e">
        <f t="shared" si="3"/>
        <v>#REF!</v>
      </c>
      <c r="CD12" s="319" t="e">
        <f t="shared" si="4"/>
        <v>#REF!</v>
      </c>
      <c r="CE12" s="319" t="e">
        <f t="shared" si="5"/>
        <v>#REF!</v>
      </c>
      <c r="CF12" s="368" t="e">
        <f t="shared" si="6"/>
        <v>#REF!</v>
      </c>
    </row>
    <row r="13" spans="1:84" ht="12.75" customHeight="1" x14ac:dyDescent="0.2">
      <c r="A13" s="35" t="s">
        <v>34</v>
      </c>
      <c r="B13" s="32"/>
      <c r="C13" s="36" t="e">
        <f>#REF!</f>
        <v>#REF!</v>
      </c>
      <c r="D13" s="36"/>
      <c r="E13" s="36" t="e">
        <f>#REF!</f>
        <v>#REF!</v>
      </c>
      <c r="F13" s="36"/>
      <c r="G13" s="36" t="e">
        <f>#REF!</f>
        <v>#REF!</v>
      </c>
      <c r="H13" s="192"/>
      <c r="I13" s="36" t="e">
        <f>#REF!</f>
        <v>#REF!</v>
      </c>
      <c r="J13" s="192"/>
      <c r="K13" s="23" t="s">
        <v>35</v>
      </c>
      <c r="L13" s="37">
        <f>SUM(L5:L12)</f>
        <v>0.22075</v>
      </c>
      <c r="M13" s="37">
        <f>SUM(M5:M12)</f>
        <v>0.19324999999999998</v>
      </c>
      <c r="N13" s="15"/>
      <c r="O13" s="22" t="e">
        <f>IF(#REF!="","",#REF!*#REF!)</f>
        <v>#REF!</v>
      </c>
      <c r="P13" s="22" t="e">
        <f>IF(#REF!="","",#REF!*#REF!)</f>
        <v>#REF!</v>
      </c>
      <c r="Q13" s="22" t="e">
        <f>IF(#REF!="","",#REF!*#REF!)</f>
        <v>#REF!</v>
      </c>
      <c r="R13" s="22" t="e">
        <f>IF(#REF!="","",#REF!*#REF!)</f>
        <v>#REF!</v>
      </c>
      <c r="S13" s="22" t="e">
        <f>IF(#REF!="","",#REF!*#REF!)</f>
        <v>#REF!</v>
      </c>
      <c r="T13" s="22" t="e">
        <f>IF(#REF!="","",#REF!*#REF!)</f>
        <v>#REF!</v>
      </c>
      <c r="U13" s="22" t="e">
        <f>IF(#REF!="","",#REF!*#REF!)</f>
        <v>#REF!</v>
      </c>
      <c r="V13" s="22" t="e">
        <f>IF(#REF!="","",#REF!*#REF!)</f>
        <v>#REF!</v>
      </c>
      <c r="W13" s="136" t="e">
        <f>DATE(YEAR(#REF!),MONTH(#REF!)+#REF!,DAY(#REF!))</f>
        <v>#REF!</v>
      </c>
      <c r="X13" s="143" t="e">
        <f>IF(AND(#REF!&lt;=X$3,Berechnungen!$W12&gt;X$3),#REF!,0)</f>
        <v>#REF!</v>
      </c>
      <c r="Y13" s="143" t="e">
        <f>IF(AND(#REF!&lt;=Y$3,Berechnungen!$W12&gt;Y$3),#REF!,0)</f>
        <v>#REF!</v>
      </c>
      <c r="Z13" s="143" t="e">
        <f>IF(AND(#REF!&lt;=Z$3,Berechnungen!$W12&gt;Z$3),#REF!,0)</f>
        <v>#REF!</v>
      </c>
      <c r="AA13" s="143" t="e">
        <f>IF(AND(#REF!&lt;=AA$3,Berechnungen!$W12&gt;AA$3),#REF!,0)</f>
        <v>#REF!</v>
      </c>
      <c r="AB13" s="143" t="e">
        <f>IF(AND(#REF!&lt;=AB$3,Berechnungen!$W12&gt;AB$3),#REF!,0)</f>
        <v>#REF!</v>
      </c>
      <c r="AC13" s="143" t="e">
        <f>IF(AND(#REF!&lt;=AC$3,Berechnungen!$W12&gt;AC$3),#REF!,0)</f>
        <v>#REF!</v>
      </c>
      <c r="AD13" s="143" t="e">
        <f>IF(AND(#REF!&lt;=AD$3,Berechnungen!$W12&gt;AD$3),#REF!,0)</f>
        <v>#REF!</v>
      </c>
      <c r="AE13" s="143" t="e">
        <f>IF(AND(#REF!&lt;=AE$3,Berechnungen!$W12&gt;AE$3),#REF!,0)</f>
        <v>#REF!</v>
      </c>
      <c r="AF13" s="143" t="e">
        <f>IF(AND(#REF!&lt;=AF$3,Berechnungen!$W12&gt;AF$3),#REF!,0)</f>
        <v>#REF!</v>
      </c>
      <c r="AG13" s="143" t="e">
        <f>IF(AND(#REF!&lt;=AG$3,Berechnungen!$W12&gt;AG$3),#REF!,0)</f>
        <v>#REF!</v>
      </c>
      <c r="AH13" s="143" t="e">
        <f>IF(AND(#REF!&lt;=AH$3,Berechnungen!$W12&gt;AH$3),#REF!,0)</f>
        <v>#REF!</v>
      </c>
      <c r="AI13" s="143" t="e">
        <f>IF(AND(#REF!&lt;=AI$3,Berechnungen!$W12&gt;AI$3),#REF!,0)</f>
        <v>#REF!</v>
      </c>
      <c r="AJ13" s="144" t="e">
        <f t="shared" si="7"/>
        <v>#REF!</v>
      </c>
      <c r="AK13" s="144"/>
      <c r="AL13" s="145" t="e">
        <f t="shared" si="8"/>
        <v>#REF!</v>
      </c>
      <c r="AM13" s="266" t="s">
        <v>20</v>
      </c>
      <c r="AN13" s="30"/>
      <c r="AO13" s="30"/>
      <c r="AP13" s="30"/>
      <c r="AQ13" s="30"/>
      <c r="AR13" s="30" t="e">
        <f>IF(SUM($AP$1:$AP$4)&gt;1,0,IF(SUM($AP$1:$AP$4)&lt;1,0,($AR$8*$AP$1)))</f>
        <v>#REF!</v>
      </c>
      <c r="AS13" s="30" t="e">
        <f>IF(SUM($AP$1:$AP$4)&gt;1,0,IF(SUM($AP$1:$AP$4)&lt;1,0,($AR$8*$AP$2)))</f>
        <v>#REF!</v>
      </c>
      <c r="AT13" s="30" t="e">
        <f>IF(SUM($AP$1:$AP$4)&gt;1,0,IF(SUM($AP$1:$AP$4)&lt;1,0,($AR$8*$AP$3)))</f>
        <v>#REF!</v>
      </c>
      <c r="AU13" s="30" t="e">
        <f>IF(SUM($AP$1:$AP$4)&gt;1,0,IF(SUM($AP$1:$AP$4)&lt;1,0,($AR$8*$AP$4)))</f>
        <v>#REF!</v>
      </c>
      <c r="AV13" s="30"/>
      <c r="AW13" s="30"/>
      <c r="AX13" s="30"/>
      <c r="AY13" s="30"/>
      <c r="AZ13" s="30"/>
      <c r="BA13" s="30"/>
      <c r="BB13" s="30"/>
      <c r="BC13" s="316">
        <v>2015</v>
      </c>
      <c r="BD13" s="384" t="s">
        <v>227</v>
      </c>
      <c r="BE13" s="384">
        <v>459</v>
      </c>
      <c r="BF13" s="350">
        <f t="shared" si="0"/>
        <v>4.59</v>
      </c>
      <c r="BG13" s="317"/>
      <c r="BH13" s="318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365" t="e">
        <f>#REF!</f>
        <v>#REF!</v>
      </c>
      <c r="BX13" s="319" t="e">
        <f>#REF!</f>
        <v>#REF!</v>
      </c>
      <c r="BY13" s="319" t="e">
        <f>#REF!</f>
        <v>#REF!</v>
      </c>
      <c r="BZ13" s="319" t="e">
        <f>#REF!</f>
        <v>#REF!</v>
      </c>
      <c r="CB13" s="368" t="e">
        <f>#REF!</f>
        <v>#REF!</v>
      </c>
      <c r="CC13" s="367">
        <f t="shared" si="3"/>
        <v>0</v>
      </c>
      <c r="CD13" s="319">
        <f t="shared" si="4"/>
        <v>0</v>
      </c>
      <c r="CE13" s="319">
        <f t="shared" si="5"/>
        <v>0</v>
      </c>
      <c r="CF13" s="368">
        <f t="shared" si="6"/>
        <v>0</v>
      </c>
    </row>
    <row r="14" spans="1:84" ht="12.75" customHeight="1" x14ac:dyDescent="0.2">
      <c r="A14" s="35" t="s">
        <v>36</v>
      </c>
      <c r="B14" s="32"/>
      <c r="C14" s="38" t="e">
        <f>C13/2</f>
        <v>#REF!</v>
      </c>
      <c r="D14" s="38"/>
      <c r="E14" s="38" t="e">
        <f>E13/2</f>
        <v>#REF!</v>
      </c>
      <c r="F14" s="38"/>
      <c r="G14" s="38" t="e">
        <f>G13/2</f>
        <v>#REF!</v>
      </c>
      <c r="H14" s="38"/>
      <c r="I14" s="38" t="e">
        <f>I13/2</f>
        <v>#REF!</v>
      </c>
      <c r="J14" s="38"/>
      <c r="K14" s="23" t="s">
        <v>37</v>
      </c>
      <c r="L14" s="37">
        <f>SUM(L7:L12)</f>
        <v>5.475E-2</v>
      </c>
      <c r="M14" s="15"/>
      <c r="N14" s="15"/>
      <c r="O14" s="22" t="e">
        <f>IF(#REF!="","",#REF!*#REF!)</f>
        <v>#REF!</v>
      </c>
      <c r="P14" s="22" t="e">
        <f>IF(#REF!="","",#REF!*#REF!)</f>
        <v>#REF!</v>
      </c>
      <c r="Q14" s="22" t="e">
        <f>IF(#REF!="","",#REF!*#REF!)</f>
        <v>#REF!</v>
      </c>
      <c r="R14" s="22" t="e">
        <f>IF(#REF!="","",#REF!*#REF!)</f>
        <v>#REF!</v>
      </c>
      <c r="S14" s="22" t="e">
        <f>IF(#REF!="","",#REF!*#REF!)</f>
        <v>#REF!</v>
      </c>
      <c r="T14" s="22" t="e">
        <f>IF(#REF!="","",#REF!*#REF!)</f>
        <v>#REF!</v>
      </c>
      <c r="U14" s="22" t="e">
        <f>IF(#REF!="","",#REF!*#REF!)</f>
        <v>#REF!</v>
      </c>
      <c r="V14" s="22" t="e">
        <f>IF(#REF!="","",#REF!*#REF!)</f>
        <v>#REF!</v>
      </c>
      <c r="W14" s="136" t="e">
        <f>DATE(YEAR(#REF!),MONTH(#REF!)+#REF!,DAY(#REF!))</f>
        <v>#REF!</v>
      </c>
      <c r="X14" s="143" t="e">
        <f>IF(AND(#REF!&lt;=X$3,Berechnungen!$W13&gt;X$3),#REF!,0)</f>
        <v>#REF!</v>
      </c>
      <c r="Y14" s="143" t="e">
        <f>IF(AND(#REF!&lt;=Y$3,Berechnungen!$W13&gt;Y$3),#REF!,0)</f>
        <v>#REF!</v>
      </c>
      <c r="Z14" s="143" t="e">
        <f>IF(AND(#REF!&lt;=Z$3,Berechnungen!$W13&gt;Z$3),#REF!,0)</f>
        <v>#REF!</v>
      </c>
      <c r="AA14" s="143" t="e">
        <f>IF(AND(#REF!&lt;=AA$3,Berechnungen!$W13&gt;AA$3),#REF!,0)</f>
        <v>#REF!</v>
      </c>
      <c r="AB14" s="143" t="e">
        <f>IF(AND(#REF!&lt;=AB$3,Berechnungen!$W13&gt;AB$3),#REF!,0)</f>
        <v>#REF!</v>
      </c>
      <c r="AC14" s="143" t="e">
        <f>IF(AND(#REF!&lt;=AC$3,Berechnungen!$W13&gt;AC$3),#REF!,0)</f>
        <v>#REF!</v>
      </c>
      <c r="AD14" s="143" t="e">
        <f>IF(AND(#REF!&lt;=AD$3,Berechnungen!$W13&gt;AD$3),#REF!,0)</f>
        <v>#REF!</v>
      </c>
      <c r="AE14" s="143" t="e">
        <f>IF(AND(#REF!&lt;=AE$3,Berechnungen!$W13&gt;AE$3),#REF!,0)</f>
        <v>#REF!</v>
      </c>
      <c r="AF14" s="143" t="e">
        <f>IF(AND(#REF!&lt;=AF$3,Berechnungen!$W13&gt;AF$3),#REF!,0)</f>
        <v>#REF!</v>
      </c>
      <c r="AG14" s="143" t="e">
        <f>IF(AND(#REF!&lt;=AG$3,Berechnungen!$W13&gt;AG$3),#REF!,0)</f>
        <v>#REF!</v>
      </c>
      <c r="AH14" s="143" t="e">
        <f>IF(AND(#REF!&lt;=AH$3,Berechnungen!$W13&gt;AH$3),#REF!,0)</f>
        <v>#REF!</v>
      </c>
      <c r="AI14" s="143" t="e">
        <f>IF(AND(#REF!&lt;=AI$3,Berechnungen!$W13&gt;AI$3),#REF!,0)</f>
        <v>#REF!</v>
      </c>
      <c r="AJ14" s="144" t="e">
        <f t="shared" si="7"/>
        <v>#REF!</v>
      </c>
      <c r="AK14" s="144"/>
      <c r="AL14" s="145" t="e">
        <f t="shared" si="8"/>
        <v>#REF!</v>
      </c>
      <c r="AM14" s="266" t="s">
        <v>21</v>
      </c>
      <c r="AN14" s="30"/>
      <c r="AO14" s="30"/>
      <c r="AP14" s="30"/>
      <c r="AQ14" s="30"/>
      <c r="AR14" s="30"/>
      <c r="AS14" s="30" t="e">
        <f>IF(SUM($AP$1:$AP$4)&gt;1,0,IF(SUM($AP$1:$AP$4)&lt;1,0,($AS$8*$AP$1)))</f>
        <v>#REF!</v>
      </c>
      <c r="AT14" s="30" t="e">
        <f>IF(SUM($AP$1:$AP$4)&gt;1,0,IF(SUM($AP$1:$AP$4)&lt;1,0,($AS$8*$AP$2)))</f>
        <v>#REF!</v>
      </c>
      <c r="AU14" s="30" t="e">
        <f>IF(SUM($AP$1:$AP$4)&gt;1,0,IF(SUM($AP$1:$AP$4)&lt;1,0,($AS$8*$AP$3)))</f>
        <v>#REF!</v>
      </c>
      <c r="AV14" s="30" t="e">
        <f>IF(SUM($AP$1:$AP$4)&gt;1,0,IF(SUM($AP$1:$AP$4)&lt;1,0,($AS$8*$AP$4)))</f>
        <v>#REF!</v>
      </c>
      <c r="AW14" s="30"/>
      <c r="AX14" s="30"/>
      <c r="AY14" s="30"/>
      <c r="AZ14" s="30"/>
      <c r="BA14" s="30"/>
      <c r="BB14" s="30"/>
      <c r="BC14" s="316">
        <v>2015</v>
      </c>
      <c r="BD14" s="384" t="s">
        <v>228</v>
      </c>
      <c r="BE14" s="384">
        <v>417</v>
      </c>
      <c r="BF14" s="350">
        <f t="shared" si="0"/>
        <v>4.17</v>
      </c>
      <c r="BG14" s="317"/>
      <c r="BH14" s="318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365"/>
      <c r="BX14" s="319"/>
      <c r="BY14" s="319"/>
      <c r="BZ14" s="319"/>
      <c r="CB14" s="368"/>
      <c r="CC14" s="367"/>
      <c r="CD14" s="319"/>
      <c r="CE14" s="319"/>
      <c r="CF14" s="368"/>
    </row>
    <row r="15" spans="1:84" ht="12.75" customHeight="1" x14ac:dyDescent="0.2">
      <c r="A15" s="35"/>
      <c r="B15" s="32"/>
      <c r="C15" s="38"/>
      <c r="D15" s="38"/>
      <c r="E15" s="38"/>
      <c r="F15" s="38"/>
      <c r="G15" s="38"/>
      <c r="H15" s="38"/>
      <c r="I15" s="38"/>
      <c r="J15" s="38"/>
      <c r="K15" s="23"/>
      <c r="L15" s="37"/>
      <c r="M15" s="15"/>
      <c r="N15" s="15"/>
      <c r="O15" s="22" t="e">
        <f>IF(#REF!="","",#REF!*#REF!)</f>
        <v>#REF!</v>
      </c>
      <c r="P15" s="22" t="e">
        <f>IF(#REF!="","",#REF!*#REF!)</f>
        <v>#REF!</v>
      </c>
      <c r="Q15" s="22" t="e">
        <f>IF(#REF!="","",#REF!*#REF!)</f>
        <v>#REF!</v>
      </c>
      <c r="R15" s="22" t="e">
        <f>IF(#REF!="","",#REF!*#REF!)</f>
        <v>#REF!</v>
      </c>
      <c r="S15" s="22" t="e">
        <f>IF(#REF!="","",#REF!*#REF!)</f>
        <v>#REF!</v>
      </c>
      <c r="T15" s="22" t="e">
        <f>IF(#REF!="","",#REF!*#REF!)</f>
        <v>#REF!</v>
      </c>
      <c r="U15" s="22" t="e">
        <f>IF(#REF!="","",#REF!*#REF!)</f>
        <v>#REF!</v>
      </c>
      <c r="V15" s="22" t="e">
        <f>IF(#REF!="","",#REF!*#REF!)</f>
        <v>#REF!</v>
      </c>
      <c r="W15" s="136" t="e">
        <f>DATE(YEAR(#REF!),MONTH(#REF!)+#REF!,DAY(#REF!))</f>
        <v>#REF!</v>
      </c>
      <c r="X15" s="143" t="e">
        <f>IF(AND(#REF!&lt;=X$3,Berechnungen!$W14&gt;X$3),#REF!,0)</f>
        <v>#REF!</v>
      </c>
      <c r="Y15" s="143" t="e">
        <f>IF(AND(#REF!&lt;=Y$3,Berechnungen!$W14&gt;Y$3),#REF!,0)</f>
        <v>#REF!</v>
      </c>
      <c r="Z15" s="143" t="e">
        <f>IF(AND(#REF!&lt;=Z$3,Berechnungen!$W14&gt;Z$3),#REF!,0)</f>
        <v>#REF!</v>
      </c>
      <c r="AA15" s="143" t="e">
        <f>IF(AND(#REF!&lt;=AA$3,Berechnungen!$W14&gt;AA$3),#REF!,0)</f>
        <v>#REF!</v>
      </c>
      <c r="AB15" s="143" t="e">
        <f>IF(AND(#REF!&lt;=AB$3,Berechnungen!$W14&gt;AB$3),#REF!,0)</f>
        <v>#REF!</v>
      </c>
      <c r="AC15" s="143" t="e">
        <f>IF(AND(#REF!&lt;=AC$3,Berechnungen!$W14&gt;AC$3),#REF!,0)</f>
        <v>#REF!</v>
      </c>
      <c r="AD15" s="143" t="e">
        <f>IF(AND(#REF!&lt;=AD$3,Berechnungen!$W14&gt;AD$3),#REF!,0)</f>
        <v>#REF!</v>
      </c>
      <c r="AE15" s="143" t="e">
        <f>IF(AND(#REF!&lt;=AE$3,Berechnungen!$W14&gt;AE$3),#REF!,0)</f>
        <v>#REF!</v>
      </c>
      <c r="AF15" s="143" t="e">
        <f>IF(AND(#REF!&lt;=AF$3,Berechnungen!$W14&gt;AF$3),#REF!,0)</f>
        <v>#REF!</v>
      </c>
      <c r="AG15" s="143" t="e">
        <f>IF(AND(#REF!&lt;=AG$3,Berechnungen!$W14&gt;AG$3),#REF!,0)</f>
        <v>#REF!</v>
      </c>
      <c r="AH15" s="143" t="e">
        <f>IF(AND(#REF!&lt;=AH$3,Berechnungen!$W14&gt;AH$3),#REF!,0)</f>
        <v>#REF!</v>
      </c>
      <c r="AI15" s="143" t="e">
        <f>IF(AND(#REF!&lt;=AI$3,Berechnungen!$W14&gt;AI$3),#REF!,0)</f>
        <v>#REF!</v>
      </c>
      <c r="AJ15" s="144" t="e">
        <f t="shared" si="7"/>
        <v>#REF!</v>
      </c>
      <c r="AK15" s="144"/>
      <c r="AL15" s="145" t="e">
        <f t="shared" si="8"/>
        <v>#REF!</v>
      </c>
      <c r="AM15" s="266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16">
        <v>2015</v>
      </c>
      <c r="BD15" s="384" t="s">
        <v>229</v>
      </c>
      <c r="BE15" s="384">
        <v>395</v>
      </c>
      <c r="BF15" s="350">
        <f t="shared" si="0"/>
        <v>3.95</v>
      </c>
      <c r="BG15" s="317"/>
      <c r="BH15" s="318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377" t="e">
        <f>#REF!</f>
        <v>#REF!</v>
      </c>
      <c r="BX15" s="370" t="e">
        <f>#REF!</f>
        <v>#REF!</v>
      </c>
      <c r="BY15" s="370" t="e">
        <f>#REF!</f>
        <v>#REF!</v>
      </c>
      <c r="BZ15" s="370" t="e">
        <f>#REF!</f>
        <v>#REF!</v>
      </c>
      <c r="CA15" s="378" t="e">
        <f>#REF!</f>
        <v>#REF!</v>
      </c>
      <c r="CB15" s="371" t="e">
        <f>#REF!</f>
        <v>#REF!</v>
      </c>
      <c r="CC15" s="369"/>
      <c r="CD15" s="370"/>
      <c r="CE15" s="370"/>
      <c r="CF15" s="371"/>
    </row>
    <row r="16" spans="1:84" ht="13.5" customHeight="1" thickBot="1" x14ac:dyDescent="0.25">
      <c r="A16" s="31" t="s">
        <v>38</v>
      </c>
      <c r="B16" s="32"/>
      <c r="C16" s="39" t="e">
        <f>IF(C13&lt;G2,0,IF(C13&lt;G3,C26,IF(C13&lt;G4,C29,IF(C13&lt;G5,C32,IF(C13&gt;G5,C34,0)))))</f>
        <v>#REF!</v>
      </c>
      <c r="D16" s="38" t="e">
        <f>IF(C14&lt;$G$2,0,IF(C14&lt;$G$3,D28,IF(C14&lt;$G$4,D31,IF(C14&lt;$G$5,D33,IF(C14&gt;$G$5,D35,0)))))</f>
        <v>#REF!</v>
      </c>
      <c r="E16" s="39" t="e">
        <f>IF(E13&lt;G2,0,IF(E13&lt;G3,E26,IF(E13&lt;G4,E29,IF(E13&lt;G5,E32,IF(E13&gt;G5,E34,0)))))</f>
        <v>#REF!</v>
      </c>
      <c r="F16" s="38" t="e">
        <f>IF(E14&lt;$G$2,0,IF(E14&lt;$G$3,F28,IF(E14&lt;$G$4,F31,IF(E14&lt;$G$5,F33,IF(E14&gt;$G$5,F35,0)))))</f>
        <v>#REF!</v>
      </c>
      <c r="G16" s="39" t="e">
        <f>IF(G13&lt;G2,0,IF(G13&lt;G3,G26,IF(G13&lt;G4,G29,IF(G13&lt;G5,G32,IF(G13&gt;G5,G34,0)))))</f>
        <v>#REF!</v>
      </c>
      <c r="H16" s="38" t="e">
        <f>IF(G14&lt;$G$2,0,IF(G14&lt;$G$3,H28,IF(G14&lt;$G$4,H31,IF(G14&lt;$G$5,H33,IF(G14&gt;$G$5,H35,0)))))</f>
        <v>#REF!</v>
      </c>
      <c r="I16" s="39" t="e">
        <f>IF(I13&lt;G2,0,IF(I13&lt;G3,I26,IF(I13&lt;G4,I29,IF(I13&lt;G5,I32,IF(I13&gt;G5,I34,0)))))</f>
        <v>#REF!</v>
      </c>
      <c r="J16" s="224" t="e">
        <f>IF(I14&lt;$G$2,0,IF(I14&lt;$G$3,J28,IF(I14&lt;$G$4,J31,IF(I14&lt;$G$5,J33,IF(I14&gt;$G$5,J35,0)))))</f>
        <v>#REF!</v>
      </c>
      <c r="K16" s="40" t="s">
        <v>39</v>
      </c>
      <c r="L16" s="41">
        <f>L41</f>
        <v>0.31150000000000005</v>
      </c>
      <c r="M16" s="42"/>
      <c r="N16" s="42"/>
      <c r="O16" s="43" t="e">
        <f t="shared" ref="O16:T16" si="9">SUM(O4:O15)</f>
        <v>#REF!</v>
      </c>
      <c r="P16" s="43" t="e">
        <f t="shared" si="9"/>
        <v>#REF!</v>
      </c>
      <c r="Q16" s="43" t="e">
        <f t="shared" si="9"/>
        <v>#REF!</v>
      </c>
      <c r="R16" s="43" t="e">
        <f t="shared" si="9"/>
        <v>#REF!</v>
      </c>
      <c r="S16" s="43" t="e">
        <f t="shared" si="9"/>
        <v>#REF!</v>
      </c>
      <c r="T16" s="43" t="e">
        <f t="shared" si="9"/>
        <v>#REF!</v>
      </c>
      <c r="U16" s="43" t="e">
        <f t="shared" ref="U16:V16" si="10">SUM(U4:U15)</f>
        <v>#REF!</v>
      </c>
      <c r="V16" s="43" t="e">
        <f t="shared" si="10"/>
        <v>#REF!</v>
      </c>
      <c r="W16" s="136"/>
      <c r="X16" s="143" t="e">
        <f>IF(AND(#REF!&lt;=X$3,Berechnungen!$W15&gt;X$3),#REF!,0)</f>
        <v>#REF!</v>
      </c>
      <c r="Y16" s="143" t="e">
        <f>IF(AND(#REF!&lt;=Y$3,Berechnungen!$W15&gt;Y$3),#REF!,0)</f>
        <v>#REF!</v>
      </c>
      <c r="Z16" s="143" t="e">
        <f>IF(AND(#REF!&lt;=Z$3,Berechnungen!$W15&gt;Z$3),#REF!,0)</f>
        <v>#REF!</v>
      </c>
      <c r="AA16" s="143" t="e">
        <f>IF(AND(#REF!&lt;=AA$3,Berechnungen!$W15&gt;AA$3),#REF!,0)</f>
        <v>#REF!</v>
      </c>
      <c r="AB16" s="143" t="e">
        <f>IF(AND(#REF!&lt;=AB$3,Berechnungen!$W15&gt;AB$3),#REF!,0)</f>
        <v>#REF!</v>
      </c>
      <c r="AC16" s="143" t="e">
        <f>IF(AND(#REF!&lt;=AC$3,Berechnungen!$W15&gt;AC$3),#REF!,0)</f>
        <v>#REF!</v>
      </c>
      <c r="AD16" s="143" t="e">
        <f>IF(AND(#REF!&lt;=AD$3,Berechnungen!$W15&gt;AD$3),#REF!,0)</f>
        <v>#REF!</v>
      </c>
      <c r="AE16" s="143" t="e">
        <f>IF(AND(#REF!&lt;=AE$3,Berechnungen!$W15&gt;AE$3),#REF!,0)</f>
        <v>#REF!</v>
      </c>
      <c r="AF16" s="143" t="e">
        <f>IF(AND(#REF!&lt;=AF$3,Berechnungen!$W15&gt;AF$3),#REF!,0)</f>
        <v>#REF!</v>
      </c>
      <c r="AG16" s="143" t="e">
        <f>IF(AND(#REF!&lt;=AG$3,Berechnungen!$W15&gt;AG$3),#REF!,0)</f>
        <v>#REF!</v>
      </c>
      <c r="AH16" s="143" t="e">
        <f>IF(AND(#REF!&lt;=AH$3,Berechnungen!$W15&gt;AH$3),#REF!,0)</f>
        <v>#REF!</v>
      </c>
      <c r="AI16" s="143" t="e">
        <f>IF(AND(#REF!&lt;=AI$3,Berechnungen!$W15&gt;AI$3),#REF!,0)</f>
        <v>#REF!</v>
      </c>
      <c r="AJ16" s="144" t="e">
        <f t="shared" si="7"/>
        <v>#REF!</v>
      </c>
      <c r="AK16" s="144"/>
      <c r="AL16" s="145" t="e">
        <f t="shared" si="8"/>
        <v>#REF!</v>
      </c>
      <c r="AM16" s="266" t="s">
        <v>22</v>
      </c>
      <c r="AN16" s="30"/>
      <c r="AO16" s="30"/>
      <c r="AP16" s="30"/>
      <c r="AQ16" s="30"/>
      <c r="AR16" s="30"/>
      <c r="AS16" s="30"/>
      <c r="AT16" s="30" t="e">
        <f>IF(SUM($AP$1:$AP$4)&gt;1,0,IF(SUM($AP$1:$AP$4)&lt;1,0,($AT$8*$AP$1)))</f>
        <v>#REF!</v>
      </c>
      <c r="AU16" s="30" t="e">
        <f>IF(SUM($AP$1:$AP$4)&gt;1,0,IF(SUM($AP$1:$AP$4)&lt;1,0,($AT$8*$AP$2)))</f>
        <v>#REF!</v>
      </c>
      <c r="AV16" s="30" t="e">
        <f>IF(SUM($AP$1:$AP$4)&gt;1,0,IF(SUM($AP$1:$AP$4)&lt;1,0,($AT$8*$AP$3)))</f>
        <v>#REF!</v>
      </c>
      <c r="AW16" s="30" t="e">
        <f>IF(SUM($AP$1:$AP$4)&gt;1,0,IF(SUM($AP$1:$AP$4)&lt;1,0,($AT$8*$AP$4)))</f>
        <v>#REF!</v>
      </c>
      <c r="AX16" s="30"/>
      <c r="AY16" s="30"/>
      <c r="AZ16" s="30"/>
      <c r="BA16" s="30"/>
      <c r="BB16" s="30"/>
      <c r="BC16" s="316">
        <v>2015</v>
      </c>
      <c r="BD16" s="384" t="s">
        <v>230</v>
      </c>
      <c r="BE16" s="384">
        <v>417</v>
      </c>
      <c r="BF16" s="350">
        <f t="shared" si="0"/>
        <v>4.17</v>
      </c>
      <c r="BG16" s="317"/>
      <c r="BH16" s="318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1" t="s">
        <v>615</v>
      </c>
      <c r="CC16" s="379" t="e">
        <f>SUM(CC4,CC5,CC6,CC7,CC8,CC10,CC11,CC12)</f>
        <v>#REF!</v>
      </c>
      <c r="CD16" s="379" t="e">
        <f t="shared" ref="CD16:CF16" si="11">SUM(CD4,CD5,CD6,CD7,CD8,CD10,CD11,CD12)</f>
        <v>#REF!</v>
      </c>
      <c r="CE16" s="379" t="e">
        <f t="shared" si="11"/>
        <v>#REF!</v>
      </c>
      <c r="CF16" s="379" t="e">
        <f t="shared" si="11"/>
        <v>#REF!</v>
      </c>
    </row>
    <row r="17" spans="1:84" ht="15" thickBot="1" x14ac:dyDescent="0.25">
      <c r="A17" s="31" t="s">
        <v>40</v>
      </c>
      <c r="B17" s="32"/>
      <c r="C17" s="39" t="e">
        <f>IF(AND(C16&gt;B6,#REF!=1),C16*B5,IF(AND(C16&gt;B7,#REF!=2),C16*B5,0))</f>
        <v>#REF!</v>
      </c>
      <c r="D17" s="38" t="e">
        <f>IF(AND(D16&gt;$B$6,#REF!=1),D16*$B$5,IF(AND(D16&gt;$B$7,#REF!=2),D16*$B$5,0))</f>
        <v>#REF!</v>
      </c>
      <c r="E17" s="39" t="e">
        <f>IF(AND(E16&gt;B6,#REF!=1),E16*B5,IF(AND(E16&gt;B7,#REF!=2),E16*B5,0))</f>
        <v>#REF!</v>
      </c>
      <c r="F17" s="38" t="e">
        <f>IF(AND(F16&gt;$B$6,#REF!=1),F16*$B$5,IF(AND(F16&gt;$B$7,#REF!=2),F16*$B$5,0))</f>
        <v>#REF!</v>
      </c>
      <c r="G17" s="39" t="e">
        <f>IF(AND(G16&gt;B6,#REF!=1),G16*B5,IF(AND(G16&gt;B7,#REF!=2),G16*B5,0))</f>
        <v>#REF!</v>
      </c>
      <c r="H17" s="38" t="e">
        <f>IF(AND(H16&gt;$B$6,#REF!=1),H16*$B$5,IF(AND(H16&gt;$B$7,#REF!=2),H16*$B$5,0))</f>
        <v>#REF!</v>
      </c>
      <c r="I17" s="39" t="e">
        <f>IF(AND(I16&gt;B6,#REF!=1),I16*B5,IF(AND(I16&gt;B7,#REF!=2),I16*B5,0))</f>
        <v>#REF!</v>
      </c>
      <c r="J17" s="224" t="e">
        <f>IF(AND(J16&gt;$B$6,#REF!=1),J16*$B$5,IF(AND(J16&gt;$B$7,#REF!=2),J16*$B$5,0))</f>
        <v>#REF!</v>
      </c>
      <c r="K17" s="408" t="s">
        <v>41</v>
      </c>
      <c r="L17" s="409"/>
      <c r="M17" s="409"/>
      <c r="N17" s="409"/>
      <c r="O17" s="409"/>
      <c r="P17" s="409"/>
      <c r="Q17" s="409"/>
      <c r="R17" s="409"/>
      <c r="S17" s="409"/>
      <c r="T17" s="409"/>
      <c r="U17" s="239"/>
      <c r="V17" s="239"/>
      <c r="W17" s="151"/>
      <c r="X17" s="152" t="e">
        <f>SUM(X6:X16)</f>
        <v>#REF!</v>
      </c>
      <c r="Y17" s="152" t="e">
        <f t="shared" ref="Y17:AH17" si="12">SUM(Y6:Y16)</f>
        <v>#REF!</v>
      </c>
      <c r="Z17" s="152" t="e">
        <f t="shared" si="12"/>
        <v>#REF!</v>
      </c>
      <c r="AA17" s="152" t="e">
        <f t="shared" si="12"/>
        <v>#REF!</v>
      </c>
      <c r="AB17" s="152" t="e">
        <f t="shared" si="12"/>
        <v>#REF!</v>
      </c>
      <c r="AC17" s="152" t="e">
        <f t="shared" si="12"/>
        <v>#REF!</v>
      </c>
      <c r="AD17" s="152" t="e">
        <f t="shared" si="12"/>
        <v>#REF!</v>
      </c>
      <c r="AE17" s="152" t="e">
        <f t="shared" si="12"/>
        <v>#REF!</v>
      </c>
      <c r="AF17" s="152" t="e">
        <f t="shared" si="12"/>
        <v>#REF!</v>
      </c>
      <c r="AG17" s="152" t="e">
        <f t="shared" si="12"/>
        <v>#REF!</v>
      </c>
      <c r="AH17" s="152" t="e">
        <f t="shared" si="12"/>
        <v>#REF!</v>
      </c>
      <c r="AI17" s="152" t="e">
        <f>SUM(AI6:AI16)</f>
        <v>#REF!</v>
      </c>
      <c r="AJ17" s="154" t="e">
        <f>SUM(AJ6:AJ16)</f>
        <v>#REF!</v>
      </c>
      <c r="AK17" s="155" t="e">
        <f>SUM(AK5:AK16)</f>
        <v>#REF!</v>
      </c>
      <c r="AL17" s="156" t="e">
        <f t="shared" si="8"/>
        <v>#REF!</v>
      </c>
      <c r="AM17" s="266" t="s">
        <v>23</v>
      </c>
      <c r="AN17" s="30"/>
      <c r="AO17" s="30"/>
      <c r="AP17" s="30"/>
      <c r="AQ17" s="30"/>
      <c r="AR17" s="30"/>
      <c r="AS17" s="30"/>
      <c r="AT17" s="30"/>
      <c r="AU17" s="30" t="e">
        <f>IF(SUM($AP$1:$AP$4)&gt;1,0,IF(SUM($AP$1:$AP$4)&lt;1,0,($AU$8*$AP$1)))</f>
        <v>#REF!</v>
      </c>
      <c r="AV17" s="30" t="e">
        <f>IF(SUM($AP$1:$AP$4)&gt;1,0,IF(SUM($AP$1:$AP$4)&lt;1,0,($AU$8*$AP$2)))</f>
        <v>#REF!</v>
      </c>
      <c r="AW17" s="30" t="e">
        <f>IF(SUM($AP$1:$AP$4)&gt;1,0,IF(SUM($AP$1:$AP$4)&lt;1,0,($AU$8*$AP$3)))</f>
        <v>#REF!</v>
      </c>
      <c r="AX17" s="30" t="e">
        <f>IF(SUM($AP$1:$AP$4)&gt;1,0,IF(SUM($AP$1:$AP$4)&lt;1,0,($AU$8*$AP$4)))</f>
        <v>#REF!</v>
      </c>
      <c r="AY17" s="30"/>
      <c r="AZ17" s="30"/>
      <c r="BA17" s="30"/>
      <c r="BB17" s="30"/>
      <c r="BC17" s="316">
        <v>2015</v>
      </c>
      <c r="BD17" s="384" t="s">
        <v>231</v>
      </c>
      <c r="BE17" s="384">
        <v>495</v>
      </c>
      <c r="BF17" s="350">
        <f t="shared" si="0"/>
        <v>4.95</v>
      </c>
      <c r="BG17" s="317"/>
      <c r="BH17" s="318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1" t="s">
        <v>616</v>
      </c>
      <c r="CC17" s="379" t="e">
        <f>SUM(CC9)</f>
        <v>#REF!</v>
      </c>
      <c r="CD17" s="379" t="e">
        <f t="shared" ref="CD17:CF17" si="13">SUM(CD9)</f>
        <v>#REF!</v>
      </c>
      <c r="CE17" s="379" t="e">
        <f t="shared" si="13"/>
        <v>#REF!</v>
      </c>
      <c r="CF17" s="379" t="e">
        <f t="shared" si="13"/>
        <v>#REF!</v>
      </c>
    </row>
    <row r="18" spans="1:84" ht="14.25" x14ac:dyDescent="0.2">
      <c r="A18" s="31" t="s">
        <v>42</v>
      </c>
      <c r="B18" s="32"/>
      <c r="C18" s="44" t="e">
        <f t="shared" ref="C18:H18" si="14">SUM(C16:C17)</f>
        <v>#REF!</v>
      </c>
      <c r="D18" s="38" t="e">
        <f t="shared" si="14"/>
        <v>#REF!</v>
      </c>
      <c r="E18" s="44" t="e">
        <f t="shared" si="14"/>
        <v>#REF!</v>
      </c>
      <c r="F18" s="38" t="e">
        <f t="shared" si="14"/>
        <v>#REF!</v>
      </c>
      <c r="G18" s="44" t="e">
        <f t="shared" si="14"/>
        <v>#REF!</v>
      </c>
      <c r="H18" s="38" t="e">
        <f t="shared" si="14"/>
        <v>#REF!</v>
      </c>
      <c r="I18" s="44" t="e">
        <f t="shared" ref="I18:J18" si="15">SUM(I16:I17)</f>
        <v>#REF!</v>
      </c>
      <c r="J18" s="224" t="e">
        <f t="shared" si="15"/>
        <v>#REF!</v>
      </c>
      <c r="K18" s="45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262" t="e">
        <f>CONCATENATE("Personalkosten Lohnnebenkosten - "," ",C11)</f>
        <v>#REF!</v>
      </c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8"/>
      <c r="AM18" s="266" t="s">
        <v>24</v>
      </c>
      <c r="AN18" s="30"/>
      <c r="AO18" s="30"/>
      <c r="AP18" s="30"/>
      <c r="AQ18" s="30"/>
      <c r="AR18" s="30"/>
      <c r="AS18" s="30"/>
      <c r="AT18" s="30"/>
      <c r="AU18" s="30"/>
      <c r="AV18" s="30" t="e">
        <f>IF(SUM($AP$1:$AP$4)&gt;1,0,IF(SUM($AP$1:$AP$4)&lt;1,0,($AV$8*$AP$1)))</f>
        <v>#REF!</v>
      </c>
      <c r="AW18" s="30" t="e">
        <f>IF(SUM($AP$1:$AP$4)&gt;1,0,IF(SUM($AP$1:$AP$4)&lt;1,0,($AV$8*$AP$2)))</f>
        <v>#REF!</v>
      </c>
      <c r="AX18" s="30" t="e">
        <f>IF(SUM($AP$1:$AP$4)&gt;1,0,IF(SUM($AP$1:$AP$4)&lt;1,0,($AV$8*$AP$3)))</f>
        <v>#REF!</v>
      </c>
      <c r="AY18" s="30" t="e">
        <f>IF(SUM($AP$1:$AP$4)&gt;1,0,IF(SUM($AP$1:$AP$4)&lt;1,0,($AV$8*$AP$4)))</f>
        <v>#REF!</v>
      </c>
      <c r="AZ18" s="30"/>
      <c r="BA18" s="30"/>
      <c r="BB18" s="30"/>
      <c r="BC18" s="316">
        <v>2015</v>
      </c>
      <c r="BD18" s="384" t="s">
        <v>232</v>
      </c>
      <c r="BE18" s="384">
        <v>440</v>
      </c>
      <c r="BF18" s="350">
        <f t="shared" si="0"/>
        <v>4.4000000000000004</v>
      </c>
      <c r="BG18" s="317"/>
      <c r="BH18" s="318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1" t="s">
        <v>617</v>
      </c>
      <c r="CC18" s="379" t="e">
        <f>SUM(CB13)</f>
        <v>#REF!</v>
      </c>
    </row>
    <row r="19" spans="1:84" ht="14.25" x14ac:dyDescent="0.2">
      <c r="A19" s="48" t="s">
        <v>43</v>
      </c>
      <c r="B19" s="32"/>
      <c r="C19" s="44" t="e">
        <f t="shared" ref="C19:H19" si="16">ROUND(C18,-0.1)</f>
        <v>#REF!</v>
      </c>
      <c r="D19" s="38" t="e">
        <f t="shared" si="16"/>
        <v>#REF!</v>
      </c>
      <c r="E19" s="44" t="e">
        <f t="shared" si="16"/>
        <v>#REF!</v>
      </c>
      <c r="F19" s="38" t="e">
        <f t="shared" si="16"/>
        <v>#REF!</v>
      </c>
      <c r="G19" s="44" t="e">
        <f t="shared" si="16"/>
        <v>#REF!</v>
      </c>
      <c r="H19" s="38" t="e">
        <f t="shared" si="16"/>
        <v>#REF!</v>
      </c>
      <c r="I19" s="44" t="e">
        <f t="shared" ref="I19:J19" si="17">ROUND(I18,-0.1)</f>
        <v>#REF!</v>
      </c>
      <c r="J19" s="224" t="e">
        <f t="shared" si="17"/>
        <v>#REF!</v>
      </c>
      <c r="K19" s="354" t="str">
        <f>"bis"&amp;" "&amp;G2&amp;" Euro"</f>
        <v>bis 9408 Euro</v>
      </c>
      <c r="L19" s="46">
        <v>0</v>
      </c>
      <c r="M19" s="46"/>
      <c r="N19" s="46"/>
      <c r="O19" s="46"/>
      <c r="P19" s="46"/>
      <c r="Q19" s="46"/>
      <c r="R19" s="46"/>
      <c r="S19" s="46"/>
      <c r="T19" s="46"/>
      <c r="U19" s="46"/>
      <c r="V19" s="47"/>
      <c r="W19" s="139" t="e">
        <f>DATE(YEAR(#REF!),MONTH(#REF!)+#REF!,DAY(#REF!))</f>
        <v>#REF!</v>
      </c>
      <c r="X19" s="138">
        <f>'Rentabilität 2020'!E$3</f>
        <v>43831</v>
      </c>
      <c r="Y19" s="138">
        <f>'Rentabilität 2020'!F$3</f>
        <v>43862</v>
      </c>
      <c r="Z19" s="138">
        <f>'Rentabilität 2020'!G$3</f>
        <v>43891</v>
      </c>
      <c r="AA19" s="138">
        <f>'Rentabilität 2020'!H$3</f>
        <v>43922</v>
      </c>
      <c r="AB19" s="138">
        <f>'Rentabilität 2020'!I$3</f>
        <v>43952</v>
      </c>
      <c r="AC19" s="138">
        <f>'Rentabilität 2020'!J$3</f>
        <v>43983</v>
      </c>
      <c r="AD19" s="138">
        <f>'Rentabilität 2020'!K$3</f>
        <v>44013</v>
      </c>
      <c r="AE19" s="138">
        <f>'Rentabilität 2020'!L$3</f>
        <v>44044</v>
      </c>
      <c r="AF19" s="139">
        <f>'Rentabilität 2020'!M$3</f>
        <v>44075</v>
      </c>
      <c r="AG19" s="139">
        <f>'Rentabilität 2020'!N$3</f>
        <v>44105</v>
      </c>
      <c r="AH19" s="139">
        <f>'Rentabilität 2020'!O$3</f>
        <v>44136</v>
      </c>
      <c r="AI19" s="139">
        <f>'Rentabilität 2020'!P$3</f>
        <v>44166</v>
      </c>
      <c r="AJ19" s="134"/>
      <c r="AK19" s="134"/>
      <c r="AL19" s="135"/>
      <c r="AM19" s="266" t="s">
        <v>25</v>
      </c>
      <c r="AN19" s="30"/>
      <c r="AO19" s="30"/>
      <c r="AP19" s="30"/>
      <c r="AQ19" s="30"/>
      <c r="AR19" s="30"/>
      <c r="AS19" s="30"/>
      <c r="AT19" s="30"/>
      <c r="AU19" s="30"/>
      <c r="AV19" s="30"/>
      <c r="AW19" s="30" t="e">
        <f>IF(SUM($AP$1:$AP$4)&gt;1,0,IF(SUM($AP$1:$AP$4)&lt;1,0,($AW$8*$AP$1)))</f>
        <v>#REF!</v>
      </c>
      <c r="AX19" s="30" t="e">
        <f>IF(SUM($AP$1:$AP$4)&gt;1,0,IF(SUM($AP$1:$AP$4)&lt;1,0,($AW$8*$AP$2)))</f>
        <v>#REF!</v>
      </c>
      <c r="AY19" s="30" t="e">
        <f>IF(SUM($AP$1:$AP$4)&gt;1,0,IF(SUM($AP$1:$AP$4)&lt;1,0,($AW$8*$AP$3)))</f>
        <v>#REF!</v>
      </c>
      <c r="AZ19" s="30" t="e">
        <f>IF(SUM($AP$1:$AP$4)&gt;1,0,IF(SUM($AP$1:$AP$4)&lt;1,0,($AW$8*$AP$4)))</f>
        <v>#REF!</v>
      </c>
      <c r="BA19" s="30"/>
      <c r="BB19" s="30"/>
      <c r="BC19" s="316">
        <v>2015</v>
      </c>
      <c r="BD19" s="384" t="s">
        <v>233</v>
      </c>
      <c r="BE19" s="384">
        <v>428</v>
      </c>
      <c r="BF19" s="350">
        <f t="shared" si="0"/>
        <v>4.28</v>
      </c>
      <c r="BG19" s="317"/>
      <c r="BH19" s="318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</row>
    <row r="20" spans="1:84" ht="14.25" x14ac:dyDescent="0.2">
      <c r="A20" s="31" t="s">
        <v>9</v>
      </c>
      <c r="B20" s="32"/>
      <c r="C20" s="49" t="e">
        <f t="shared" ref="C20:J20" si="18">($B$4*C16)</f>
        <v>#REF!</v>
      </c>
      <c r="D20" s="38" t="e">
        <f t="shared" si="18"/>
        <v>#REF!</v>
      </c>
      <c r="E20" s="49" t="e">
        <f t="shared" si="18"/>
        <v>#REF!</v>
      </c>
      <c r="F20" s="38" t="e">
        <f t="shared" si="18"/>
        <v>#REF!</v>
      </c>
      <c r="G20" s="49" t="e">
        <f t="shared" si="18"/>
        <v>#REF!</v>
      </c>
      <c r="H20" s="38" t="e">
        <f t="shared" si="18"/>
        <v>#REF!</v>
      </c>
      <c r="I20" s="49" t="e">
        <f t="shared" si="18"/>
        <v>#REF!</v>
      </c>
      <c r="J20" s="224" t="e">
        <f t="shared" si="18"/>
        <v>#REF!</v>
      </c>
      <c r="K20" s="45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7"/>
      <c r="W20" s="139" t="e">
        <f>DATE(YEAR(#REF!),MONTH(#REF!)+#REF!,DAY(#REF!))</f>
        <v>#REF!</v>
      </c>
      <c r="X20" s="143" t="e">
        <f>IF(AND(#REF!&lt;=X$3,Berechnungen!$W3&gt;X$3),#REF!,0)</f>
        <v>#REF!</v>
      </c>
      <c r="Y20" s="143" t="e">
        <f>IF(AND(#REF!&lt;=Y$3,Berechnungen!$W3&gt;Y$3),#REF!,0)</f>
        <v>#REF!</v>
      </c>
      <c r="Z20" s="143" t="e">
        <f>IF(AND(#REF!&lt;=Z$3,Berechnungen!$W3&gt;Z$3),#REF!,0)</f>
        <v>#REF!</v>
      </c>
      <c r="AA20" s="143" t="e">
        <f>IF(AND(#REF!&lt;=AA$3,Berechnungen!$W3&gt;AA$3),#REF!,0)</f>
        <v>#REF!</v>
      </c>
      <c r="AB20" s="143" t="e">
        <f>IF(AND(#REF!&lt;=AB$3,Berechnungen!$W3&gt;AB$3),#REF!,0)</f>
        <v>#REF!</v>
      </c>
      <c r="AC20" s="143" t="e">
        <f>IF(AND(#REF!&lt;=AC$3,Berechnungen!$W3&gt;AC$3),#REF!,0)</f>
        <v>#REF!</v>
      </c>
      <c r="AD20" s="143" t="e">
        <f>IF(AND(#REF!&lt;=AD$3,Berechnungen!$W3&gt;AD$3),#REF!,0)</f>
        <v>#REF!</v>
      </c>
      <c r="AE20" s="143" t="e">
        <f>IF(AND(#REF!&lt;=AE$3,Berechnungen!$W3&gt;AE$3),#REF!,0)</f>
        <v>#REF!</v>
      </c>
      <c r="AF20" s="143" t="e">
        <f>IF(AND(#REF!&lt;=AF$3,Berechnungen!$W3&gt;AF$3),#REF!,0)</f>
        <v>#REF!</v>
      </c>
      <c r="AG20" s="143" t="e">
        <f>IF(AND(#REF!&lt;=AG$3,Berechnungen!$W3&gt;AG$3),#REF!,0)</f>
        <v>#REF!</v>
      </c>
      <c r="AH20" s="143" t="e">
        <f>IF(AND(#REF!&lt;=AH$3,Berechnungen!$W3&gt;AH$3),#REF!,0)</f>
        <v>#REF!</v>
      </c>
      <c r="AI20" s="143" t="e">
        <f>IF(AND(#REF!&lt;=AI$3,Berechnungen!$W3&gt;AI$3),#REF!,0)</f>
        <v>#REF!</v>
      </c>
      <c r="AJ20" s="144" t="e">
        <f>SUM(X20:AI20)</f>
        <v>#REF!</v>
      </c>
      <c r="AK20" s="134"/>
      <c r="AL20" s="135"/>
      <c r="AM20" s="266" t="s">
        <v>26</v>
      </c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 t="e">
        <f>IF(SUM($AP$1:$AP$4)&gt;1,0,IF(SUM($AP$1:$AP$4)&lt;1,0,($AX$8*$AP$1)))</f>
        <v>#REF!</v>
      </c>
      <c r="AY20" s="30" t="e">
        <f>IF(SUM($AP$1:$AP$4)&gt;1,0,IF(SUM($AP$1:$AP$4)&lt;1,0,($AX$8*$AP$2)))</f>
        <v>#REF!</v>
      </c>
      <c r="AZ20" s="30" t="e">
        <f>IF(SUM($AP$1:$AP$4)&gt;1,0,IF(SUM($AP$1:$AP$4)&lt;1,0,($AX$8*$AP$3)))</f>
        <v>#REF!</v>
      </c>
      <c r="BA20" s="30" t="e">
        <f>IF(SUM($AP$1:$AP$4)&gt;1,0,IF(SUM($AP$1:$AP$4)&lt;1,0,($AX$8*$AP$4)))</f>
        <v>#REF!</v>
      </c>
      <c r="BB20" s="30"/>
      <c r="BC20" s="316">
        <v>2015</v>
      </c>
      <c r="BD20" s="384" t="s">
        <v>234</v>
      </c>
      <c r="BE20" s="384">
        <v>495</v>
      </c>
      <c r="BF20" s="350">
        <f t="shared" si="0"/>
        <v>4.95</v>
      </c>
      <c r="BG20" s="317"/>
      <c r="BH20" s="318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</row>
    <row r="21" spans="1:84" ht="14.25" x14ac:dyDescent="0.2">
      <c r="A21" s="31" t="s">
        <v>44</v>
      </c>
      <c r="B21" s="32"/>
      <c r="C21" s="50" t="e">
        <f t="shared" ref="C21:H21" si="19">ROUND(C20,-0.1)</f>
        <v>#REF!</v>
      </c>
      <c r="D21" s="38" t="e">
        <f t="shared" si="19"/>
        <v>#REF!</v>
      </c>
      <c r="E21" s="50" t="e">
        <f t="shared" si="19"/>
        <v>#REF!</v>
      </c>
      <c r="F21" s="38" t="e">
        <f t="shared" si="19"/>
        <v>#REF!</v>
      </c>
      <c r="G21" s="50" t="e">
        <f t="shared" si="19"/>
        <v>#REF!</v>
      </c>
      <c r="H21" s="38" t="e">
        <f t="shared" si="19"/>
        <v>#REF!</v>
      </c>
      <c r="I21" s="50" t="e">
        <f t="shared" ref="I21:J21" si="20">ROUND(I20,-0.1)</f>
        <v>#REF!</v>
      </c>
      <c r="J21" s="224" t="e">
        <f t="shared" si="20"/>
        <v>#REF!</v>
      </c>
      <c r="K21" s="45" t="str">
        <f>"von"&amp;" "&amp;G2&amp;" Euro bis "&amp;G3&amp;" Euro "</f>
        <v xml:space="preserve">von 9408 Euro bis 14532 Euro </v>
      </c>
      <c r="L21" s="410" t="s">
        <v>621</v>
      </c>
      <c r="M21" s="410"/>
      <c r="N21" s="46"/>
      <c r="O21" s="51">
        <v>972.87</v>
      </c>
      <c r="P21" s="52">
        <v>1400</v>
      </c>
      <c r="Q21" s="52"/>
      <c r="R21" s="51">
        <f>G2</f>
        <v>9408</v>
      </c>
      <c r="S21" s="51">
        <f>G3</f>
        <v>14532</v>
      </c>
      <c r="T21" s="46"/>
      <c r="U21" s="46"/>
      <c r="V21" s="47"/>
      <c r="W21" s="139" t="e">
        <f>DATE(YEAR(#REF!),MONTH(#REF!)+#REF!,DAY(#REF!))</f>
        <v>#REF!</v>
      </c>
      <c r="X21" s="143" t="e">
        <f>IF(AND(#REF!&lt;=X$3,Berechnungen!$W5&gt;X$3),#REF!,0)</f>
        <v>#REF!</v>
      </c>
      <c r="Y21" s="143" t="e">
        <f>IF(AND(#REF!&lt;=Y$3,Berechnungen!$W5&gt;Y$3),#REF!,0)</f>
        <v>#REF!</v>
      </c>
      <c r="Z21" s="143" t="e">
        <f>IF(AND(#REF!&lt;=Z$3,Berechnungen!$W5&gt;Z$3),#REF!,0)</f>
        <v>#REF!</v>
      </c>
      <c r="AA21" s="143" t="e">
        <f>IF(AND(#REF!&lt;=AA$3,Berechnungen!$W5&gt;AA$3),#REF!,0)</f>
        <v>#REF!</v>
      </c>
      <c r="AB21" s="143" t="e">
        <f>IF(AND(#REF!&lt;=AB$3,Berechnungen!$W5&gt;AB$3),#REF!,0)</f>
        <v>#REF!</v>
      </c>
      <c r="AC21" s="143" t="e">
        <f>IF(AND(#REF!&lt;=AC$3,Berechnungen!$W5&gt;AC$3),#REF!,0)</f>
        <v>#REF!</v>
      </c>
      <c r="AD21" s="143" t="e">
        <f>IF(AND(#REF!&lt;=AD$3,Berechnungen!$W5&gt;AD$3),#REF!,0)</f>
        <v>#REF!</v>
      </c>
      <c r="AE21" s="143" t="e">
        <f>IF(AND(#REF!&lt;=AE$3,Berechnungen!$W5&gt;AE$3),#REF!,0)</f>
        <v>#REF!</v>
      </c>
      <c r="AF21" s="143" t="e">
        <f>IF(AND(#REF!&lt;=AF$3,Berechnungen!$W5&gt;AF$3),#REF!,0)</f>
        <v>#REF!</v>
      </c>
      <c r="AG21" s="143" t="e">
        <f>IF(AND(#REF!&lt;=AG$3,Berechnungen!$W5&gt;AG$3),#REF!,0)</f>
        <v>#REF!</v>
      </c>
      <c r="AH21" s="143" t="e">
        <f>IF(AND(#REF!&lt;=AH$3,Berechnungen!$W5&gt;AH$3),#REF!,0)</f>
        <v>#REF!</v>
      </c>
      <c r="AI21" s="143" t="e">
        <f>IF(AND(#REF!&lt;=AI$3,Berechnungen!$W5&gt;AI$3),#REF!,0)</f>
        <v>#REF!</v>
      </c>
      <c r="AJ21" s="144" t="e">
        <f t="shared" ref="AJ21:AJ31" si="21">SUM(X21:AI21)</f>
        <v>#REF!</v>
      </c>
      <c r="AK21" s="134"/>
      <c r="AL21" s="135"/>
      <c r="AM21" s="266" t="s">
        <v>27</v>
      </c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 t="e">
        <f>IF(SUM($AP$1:$AP$4)&gt;1,0,IF(SUM($AP$1:$AP$4)&lt;1,0,($AY$8*$AP$1)))</f>
        <v>#REF!</v>
      </c>
      <c r="AZ21" s="30" t="e">
        <f>IF(SUM($AP$1:$AP$4)&gt;1,0,IF(SUM($AP$1:$AP$4)&lt;1,0,($AY$8*$AP$2)))</f>
        <v>#REF!</v>
      </c>
      <c r="BA21" s="30" t="e">
        <f>IF(SUM($AP$1:$AP$4)&gt;1,0,IF(SUM($AP$1:$AP$4)&lt;1,0,($AY$8*$AP$3)))</f>
        <v>#REF!</v>
      </c>
      <c r="BB21" s="30" t="e">
        <f>IF(SUM($AP$1:$AP$4)&gt;1,0,IF(SUM($AP$1:$AP$4)&lt;1,0,($AY$8*$AP$4)))</f>
        <v>#REF!</v>
      </c>
      <c r="BC21" s="1"/>
      <c r="BD21" s="384" t="s">
        <v>235</v>
      </c>
      <c r="BE21" s="384">
        <v>403</v>
      </c>
      <c r="BF21" s="350">
        <f t="shared" si="0"/>
        <v>4.03</v>
      </c>
      <c r="BG21" s="1"/>
      <c r="BH21" s="1"/>
    </row>
    <row r="22" spans="1:84" ht="14.25" x14ac:dyDescent="0.2">
      <c r="A22" s="53" t="s">
        <v>45</v>
      </c>
      <c r="B22" s="54"/>
      <c r="C22" s="411" t="e">
        <f>IF(#REF!=1,C19,D19)</f>
        <v>#REF!</v>
      </c>
      <c r="D22" s="411"/>
      <c r="E22" s="412" t="e">
        <f>IF(#REF!=1,E19,F19)</f>
        <v>#REF!</v>
      </c>
      <c r="F22" s="412"/>
      <c r="G22" s="413" t="e">
        <f>IF(#REF!=1,G19,H19)</f>
        <v>#REF!</v>
      </c>
      <c r="H22" s="412"/>
      <c r="I22" s="413" t="e">
        <f>IF(#REF!=1,I19,J19)</f>
        <v>#REF!</v>
      </c>
      <c r="J22" s="412"/>
      <c r="K22" s="45"/>
      <c r="L22" s="402" t="s">
        <v>620</v>
      </c>
      <c r="M22" s="402"/>
      <c r="N22" s="46"/>
      <c r="O22" s="51"/>
      <c r="P22" s="52">
        <v>10000</v>
      </c>
      <c r="Q22" s="52"/>
      <c r="R22" s="51"/>
      <c r="S22" s="51"/>
      <c r="T22" s="46"/>
      <c r="U22" s="46"/>
      <c r="V22" s="47"/>
      <c r="W22" s="139" t="e">
        <f>DATE(YEAR(#REF!),MONTH(#REF!)+#REF!,DAY(#REF!))</f>
        <v>#REF!</v>
      </c>
      <c r="X22" s="143" t="e">
        <f>IF(AND(#REF!&lt;=X$3,Berechnungen!$W6&gt;X$3),#REF!,0)</f>
        <v>#REF!</v>
      </c>
      <c r="Y22" s="143" t="e">
        <f>IF(AND(#REF!&lt;=Y$3,Berechnungen!$W6&gt;Y$3),#REF!,0)</f>
        <v>#REF!</v>
      </c>
      <c r="Z22" s="143" t="e">
        <f>IF(AND(#REF!&lt;=Z$3,Berechnungen!$W6&gt;Z$3),#REF!,0)</f>
        <v>#REF!</v>
      </c>
      <c r="AA22" s="143" t="e">
        <f>IF(AND(#REF!&lt;=AA$3,Berechnungen!$W6&gt;AA$3),#REF!,0)</f>
        <v>#REF!</v>
      </c>
      <c r="AB22" s="143" t="e">
        <f>IF(AND(#REF!&lt;=AB$3,Berechnungen!$W6&gt;AB$3),#REF!,0)</f>
        <v>#REF!</v>
      </c>
      <c r="AC22" s="143" t="e">
        <f>IF(AND(#REF!&lt;=AC$3,Berechnungen!$W6&gt;AC$3),#REF!,0)</f>
        <v>#REF!</v>
      </c>
      <c r="AD22" s="143" t="e">
        <f>IF(AND(#REF!&lt;=AD$3,Berechnungen!$W6&gt;AD$3),#REF!,0)</f>
        <v>#REF!</v>
      </c>
      <c r="AE22" s="143" t="e">
        <f>IF(AND(#REF!&lt;=AE$3,Berechnungen!$W6&gt;AE$3),#REF!,0)</f>
        <v>#REF!</v>
      </c>
      <c r="AF22" s="143" t="e">
        <f>IF(AND(#REF!&lt;=AF$3,Berechnungen!$W6&gt;AF$3),#REF!,0)</f>
        <v>#REF!</v>
      </c>
      <c r="AG22" s="143" t="e">
        <f>IF(AND(#REF!&lt;=AG$3,Berechnungen!$W6&gt;AG$3),#REF!,0)</f>
        <v>#REF!</v>
      </c>
      <c r="AH22" s="143" t="e">
        <f>IF(AND(#REF!&lt;=AH$3,Berechnungen!$W6&gt;AH$3),#REF!,0)</f>
        <v>#REF!</v>
      </c>
      <c r="AI22" s="143" t="e">
        <f>IF(AND(#REF!&lt;=AI$3,Berechnungen!$W6&gt;AI$3),#REF!,0)</f>
        <v>#REF!</v>
      </c>
      <c r="AJ22" s="144" t="e">
        <f t="shared" si="21"/>
        <v>#REF!</v>
      </c>
      <c r="AK22" s="134"/>
      <c r="AL22" s="135"/>
      <c r="AM22" s="266"/>
      <c r="AN22" s="30" t="e">
        <f t="shared" ref="AN22:BB22" si="22">SUM(AN9:AN21)</f>
        <v>#REF!</v>
      </c>
      <c r="AO22" s="30" t="e">
        <f t="shared" si="22"/>
        <v>#REF!</v>
      </c>
      <c r="AP22" s="30" t="e">
        <f t="shared" si="22"/>
        <v>#REF!</v>
      </c>
      <c r="AQ22" s="30" t="e">
        <f t="shared" si="22"/>
        <v>#REF!</v>
      </c>
      <c r="AR22" s="30" t="e">
        <f t="shared" si="22"/>
        <v>#REF!</v>
      </c>
      <c r="AS22" s="30" t="e">
        <f t="shared" si="22"/>
        <v>#REF!</v>
      </c>
      <c r="AT22" s="30" t="e">
        <f t="shared" si="22"/>
        <v>#REF!</v>
      </c>
      <c r="AU22" s="30" t="e">
        <f t="shared" si="22"/>
        <v>#REF!</v>
      </c>
      <c r="AV22" s="30" t="e">
        <f t="shared" si="22"/>
        <v>#REF!</v>
      </c>
      <c r="AW22" s="30" t="e">
        <f t="shared" si="22"/>
        <v>#REF!</v>
      </c>
      <c r="AX22" s="30" t="e">
        <f t="shared" si="22"/>
        <v>#REF!</v>
      </c>
      <c r="AY22" s="30" t="e">
        <f t="shared" si="22"/>
        <v>#REF!</v>
      </c>
      <c r="AZ22" s="30" t="e">
        <f t="shared" si="22"/>
        <v>#REF!</v>
      </c>
      <c r="BA22" s="30" t="e">
        <f t="shared" si="22"/>
        <v>#REF!</v>
      </c>
      <c r="BB22" s="30" t="e">
        <f t="shared" si="22"/>
        <v>#REF!</v>
      </c>
      <c r="BC22" s="1"/>
      <c r="BD22" s="384" t="s">
        <v>236</v>
      </c>
      <c r="BE22" s="384">
        <v>480</v>
      </c>
      <c r="BF22" s="350">
        <f t="shared" si="0"/>
        <v>4.8</v>
      </c>
      <c r="BG22" s="1"/>
      <c r="BH22" s="1"/>
    </row>
    <row r="23" spans="1:84" ht="14.25" x14ac:dyDescent="0.2">
      <c r="A23" s="31"/>
      <c r="B23" s="50"/>
      <c r="C23" s="393"/>
      <c r="D23" s="393"/>
      <c r="E23" s="50"/>
      <c r="F23" s="38"/>
      <c r="G23" s="32"/>
      <c r="H23" s="38"/>
      <c r="I23" s="32"/>
      <c r="J23" s="38"/>
      <c r="K23" s="45"/>
      <c r="L23" s="55"/>
      <c r="M23" s="55"/>
      <c r="N23" s="46"/>
      <c r="O23" s="51"/>
      <c r="P23" s="52"/>
      <c r="Q23" s="52"/>
      <c r="R23" s="51"/>
      <c r="S23" s="51"/>
      <c r="T23" s="46"/>
      <c r="U23" s="46"/>
      <c r="V23" s="47"/>
      <c r="W23" s="139" t="e">
        <f>DATE(YEAR(#REF!),MONTH(#REF!)+#REF!,DAY(#REF!))</f>
        <v>#REF!</v>
      </c>
      <c r="X23" s="143" t="e">
        <f>IF(AND(#REF!&lt;=X$3,Berechnungen!$W7&gt;X$3),#REF!,0)</f>
        <v>#REF!</v>
      </c>
      <c r="Y23" s="143" t="e">
        <f>IF(AND(#REF!&lt;=Y$3,Berechnungen!$W7&gt;Y$3),#REF!,0)</f>
        <v>#REF!</v>
      </c>
      <c r="Z23" s="143" t="e">
        <f>IF(AND(#REF!&lt;=Z$3,Berechnungen!$W7&gt;Z$3),#REF!,0)</f>
        <v>#REF!</v>
      </c>
      <c r="AA23" s="143" t="e">
        <f>IF(AND(#REF!&lt;=AA$3,Berechnungen!$W7&gt;AA$3),#REF!,0)</f>
        <v>#REF!</v>
      </c>
      <c r="AB23" s="143" t="e">
        <f>IF(AND(#REF!&lt;=AB$3,Berechnungen!$W7&gt;AB$3),#REF!,0)</f>
        <v>#REF!</v>
      </c>
      <c r="AC23" s="143" t="e">
        <f>IF(AND(#REF!&lt;=AC$3,Berechnungen!$W7&gt;AC$3),#REF!,0)</f>
        <v>#REF!</v>
      </c>
      <c r="AD23" s="143" t="e">
        <f>IF(AND(#REF!&lt;=AD$3,Berechnungen!$W7&gt;AD$3),#REF!,0)</f>
        <v>#REF!</v>
      </c>
      <c r="AE23" s="143" t="e">
        <f>IF(AND(#REF!&lt;=AE$3,Berechnungen!$W7&gt;AE$3),#REF!,0)</f>
        <v>#REF!</v>
      </c>
      <c r="AF23" s="143" t="e">
        <f>IF(AND(#REF!&lt;=AF$3,Berechnungen!$W7&gt;AF$3),#REF!,0)</f>
        <v>#REF!</v>
      </c>
      <c r="AG23" s="143" t="e">
        <f>IF(AND(#REF!&lt;=AG$3,Berechnungen!$W7&gt;AG$3),#REF!,0)</f>
        <v>#REF!</v>
      </c>
      <c r="AH23" s="143" t="e">
        <f>IF(AND(#REF!&lt;=AH$3,Berechnungen!$W7&gt;AH$3),#REF!,0)</f>
        <v>#REF!</v>
      </c>
      <c r="AI23" s="143" t="e">
        <f>IF(AND(#REF!&lt;=AI$3,Berechnungen!$W7&gt;AI$3),#REF!,0)</f>
        <v>#REF!</v>
      </c>
      <c r="AJ23" s="144" t="e">
        <f t="shared" si="21"/>
        <v>#REF!</v>
      </c>
      <c r="AK23" s="134"/>
      <c r="AL23" s="135"/>
      <c r="AM23" s="267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"/>
      <c r="BD23" s="384" t="s">
        <v>237</v>
      </c>
      <c r="BE23" s="384">
        <v>432</v>
      </c>
      <c r="BF23" s="350">
        <f t="shared" si="0"/>
        <v>4.32</v>
      </c>
      <c r="BG23" s="1"/>
      <c r="BH23" s="1"/>
    </row>
    <row r="24" spans="1:84" ht="14.25" x14ac:dyDescent="0.2">
      <c r="A24" s="31"/>
      <c r="B24" s="32"/>
      <c r="C24" s="33" t="e">
        <f>C11</f>
        <v>#REF!</v>
      </c>
      <c r="D24" s="33"/>
      <c r="E24" s="33" t="e">
        <f>E11</f>
        <v>#REF!</v>
      </c>
      <c r="F24" s="33"/>
      <c r="G24" s="33" t="e">
        <f>G11</f>
        <v>#REF!</v>
      </c>
      <c r="H24" s="33"/>
      <c r="I24" s="227" t="e">
        <f>I11</f>
        <v>#REF!</v>
      </c>
      <c r="J24" s="33"/>
      <c r="K24" s="45" t="str">
        <f>"von"&amp;" "&amp;G3&amp;" Euro bis "&amp;G4&amp;" Euro "</f>
        <v xml:space="preserve">von 14532 Euro bis 57051 Euro </v>
      </c>
      <c r="L24" s="402" t="s">
        <v>623</v>
      </c>
      <c r="M24" s="402"/>
      <c r="N24" s="46"/>
      <c r="O24" s="51">
        <v>212.02</v>
      </c>
      <c r="P24" s="52">
        <v>2397</v>
      </c>
      <c r="Q24" s="58">
        <v>948.49</v>
      </c>
      <c r="R24" s="51">
        <f>G3+1</f>
        <v>14533</v>
      </c>
      <c r="S24" s="51">
        <f>G4</f>
        <v>57051</v>
      </c>
      <c r="T24" s="46"/>
      <c r="U24" s="46"/>
      <c r="V24" s="47"/>
      <c r="W24" s="139" t="e">
        <f>DATE(YEAR(#REF!),MONTH(#REF!)+#REF!,DAY(#REF!))</f>
        <v>#REF!</v>
      </c>
      <c r="X24" s="143" t="e">
        <f>IF(AND(#REF!&lt;=X$3,Berechnungen!$W8&gt;X$3),#REF!,0)</f>
        <v>#REF!</v>
      </c>
      <c r="Y24" s="143" t="e">
        <f>IF(AND(#REF!&lt;=Y$3,Berechnungen!$W8&gt;Y$3),#REF!,0)</f>
        <v>#REF!</v>
      </c>
      <c r="Z24" s="143" t="e">
        <f>IF(AND(#REF!&lt;=Z$3,Berechnungen!$W8&gt;Z$3),#REF!,0)</f>
        <v>#REF!</v>
      </c>
      <c r="AA24" s="143" t="e">
        <f>IF(AND(#REF!&lt;=AA$3,Berechnungen!$W8&gt;AA$3),#REF!,0)</f>
        <v>#REF!</v>
      </c>
      <c r="AB24" s="143" t="e">
        <f>IF(AND(#REF!&lt;=AB$3,Berechnungen!$W8&gt;AB$3),#REF!,0)</f>
        <v>#REF!</v>
      </c>
      <c r="AC24" s="143" t="e">
        <f>IF(AND(#REF!&lt;=AC$3,Berechnungen!$W8&gt;AC$3),#REF!,0)</f>
        <v>#REF!</v>
      </c>
      <c r="AD24" s="143" t="e">
        <f>IF(AND(#REF!&lt;=AD$3,Berechnungen!$W8&gt;AD$3),#REF!,0)</f>
        <v>#REF!</v>
      </c>
      <c r="AE24" s="143" t="e">
        <f>IF(AND(#REF!&lt;=AE$3,Berechnungen!$W8&gt;AE$3),#REF!,0)</f>
        <v>#REF!</v>
      </c>
      <c r="AF24" s="143" t="e">
        <f>IF(AND(#REF!&lt;=AF$3,Berechnungen!$W8&gt;AF$3),#REF!,0)</f>
        <v>#REF!</v>
      </c>
      <c r="AG24" s="143" t="e">
        <f>IF(AND(#REF!&lt;=AG$3,Berechnungen!$W8&gt;AG$3),#REF!,0)</f>
        <v>#REF!</v>
      </c>
      <c r="AH24" s="143" t="e">
        <f>IF(AND(#REF!&lt;=AH$3,Berechnungen!$W8&gt;AH$3),#REF!,0)</f>
        <v>#REF!</v>
      </c>
      <c r="AI24" s="143" t="e">
        <f>IF(AND(#REF!&lt;=AI$3,Berechnungen!$W8&gt;AI$3),#REF!,0)</f>
        <v>#REF!</v>
      </c>
      <c r="AJ24" s="144" t="e">
        <f t="shared" si="21"/>
        <v>#REF!</v>
      </c>
      <c r="AK24" s="134"/>
      <c r="AL24" s="135"/>
      <c r="AM24" s="270" t="e">
        <f>E11</f>
        <v>#REF!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"/>
      <c r="BD24" s="384" t="s">
        <v>238</v>
      </c>
      <c r="BE24" s="384">
        <v>445</v>
      </c>
      <c r="BF24" s="350">
        <f t="shared" si="0"/>
        <v>4.45</v>
      </c>
      <c r="BG24" s="1"/>
      <c r="BH24" s="1"/>
    </row>
    <row r="25" spans="1:84" ht="14.25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45"/>
      <c r="L25" s="402" t="s">
        <v>622</v>
      </c>
      <c r="M25" s="402"/>
      <c r="N25" s="46"/>
      <c r="O25" s="51"/>
      <c r="P25" s="52">
        <v>10000</v>
      </c>
      <c r="Q25" s="52"/>
      <c r="R25" s="51"/>
      <c r="S25" s="51"/>
      <c r="T25" s="46"/>
      <c r="U25" s="46"/>
      <c r="V25" s="47"/>
      <c r="W25" s="139" t="e">
        <f>DATE(YEAR(#REF!),MONTH(#REF!)+#REF!,DAY(#REF!))</f>
        <v>#REF!</v>
      </c>
      <c r="X25" s="143" t="e">
        <f>IF(AND(#REF!&lt;=X$3,Berechnungen!$W9&gt;X$3),#REF!,0)</f>
        <v>#REF!</v>
      </c>
      <c r="Y25" s="143" t="e">
        <f>IF(AND(#REF!&lt;=Y$3,Berechnungen!$W9&gt;Y$3),#REF!,0)</f>
        <v>#REF!</v>
      </c>
      <c r="Z25" s="143" t="e">
        <f>IF(AND(#REF!&lt;=Z$3,Berechnungen!$W9&gt;Z$3),#REF!,0)</f>
        <v>#REF!</v>
      </c>
      <c r="AA25" s="143" t="e">
        <f>IF(AND(#REF!&lt;=AA$3,Berechnungen!$W9&gt;AA$3),#REF!,0)</f>
        <v>#REF!</v>
      </c>
      <c r="AB25" s="143" t="e">
        <f>IF(AND(#REF!&lt;=AB$3,Berechnungen!$W9&gt;AB$3),#REF!,0)</f>
        <v>#REF!</v>
      </c>
      <c r="AC25" s="143" t="e">
        <f>IF(AND(#REF!&lt;=AC$3,Berechnungen!$W9&gt;AC$3),#REF!,0)</f>
        <v>#REF!</v>
      </c>
      <c r="AD25" s="143" t="e">
        <f>IF(AND(#REF!&lt;=AD$3,Berechnungen!$W9&gt;AD$3),#REF!,0)</f>
        <v>#REF!</v>
      </c>
      <c r="AE25" s="143" t="e">
        <f>IF(AND(#REF!&lt;=AE$3,Berechnungen!$W9&gt;AE$3),#REF!,0)</f>
        <v>#REF!</v>
      </c>
      <c r="AF25" s="143" t="e">
        <f>IF(AND(#REF!&lt;=AF$3,Berechnungen!$W9&gt;AF$3),#REF!,0)</f>
        <v>#REF!</v>
      </c>
      <c r="AG25" s="143" t="e">
        <f>IF(AND(#REF!&lt;=AG$3,Berechnungen!$W9&gt;AG$3),#REF!,0)</f>
        <v>#REF!</v>
      </c>
      <c r="AH25" s="143" t="e">
        <f>IF(AND(#REF!&lt;=AH$3,Berechnungen!$W9&gt;AH$3),#REF!,0)</f>
        <v>#REF!</v>
      </c>
      <c r="AI25" s="143" t="e">
        <f>IF(AND(#REF!&lt;=AI$3,Berechnungen!$W9&gt;AI$3),#REF!,0)</f>
        <v>#REF!</v>
      </c>
      <c r="AJ25" s="144" t="e">
        <f t="shared" si="21"/>
        <v>#REF!</v>
      </c>
      <c r="AK25" s="134"/>
      <c r="AL25" s="135"/>
      <c r="AM25" s="266"/>
      <c r="AN25" s="19" t="str">
        <f t="shared" ref="AN25:BB25" si="23">AN7</f>
        <v>Januar</v>
      </c>
      <c r="AO25" s="19" t="str">
        <f t="shared" si="23"/>
        <v>Februar</v>
      </c>
      <c r="AP25" s="19" t="str">
        <f t="shared" si="23"/>
        <v>März</v>
      </c>
      <c r="AQ25" s="19" t="str">
        <f t="shared" si="23"/>
        <v>April</v>
      </c>
      <c r="AR25" s="19" t="str">
        <f t="shared" si="23"/>
        <v>Mai</v>
      </c>
      <c r="AS25" s="19" t="str">
        <f t="shared" si="23"/>
        <v>Juni</v>
      </c>
      <c r="AT25" s="19" t="str">
        <f t="shared" si="23"/>
        <v>Juli</v>
      </c>
      <c r="AU25" s="19" t="str">
        <f t="shared" si="23"/>
        <v>August</v>
      </c>
      <c r="AV25" s="19" t="str">
        <f t="shared" si="23"/>
        <v>September</v>
      </c>
      <c r="AW25" s="19" t="str">
        <f t="shared" si="23"/>
        <v>Oktober</v>
      </c>
      <c r="AX25" s="19" t="str">
        <f t="shared" si="23"/>
        <v>November</v>
      </c>
      <c r="AY25" s="19" t="str">
        <f t="shared" si="23"/>
        <v>Dezember</v>
      </c>
      <c r="AZ25" s="19" t="str">
        <f t="shared" si="23"/>
        <v>Januar</v>
      </c>
      <c r="BA25" s="19" t="str">
        <f t="shared" si="23"/>
        <v>Februar</v>
      </c>
      <c r="BB25" s="19" t="str">
        <f t="shared" si="23"/>
        <v>März</v>
      </c>
      <c r="BC25" s="1"/>
      <c r="BD25" s="384" t="s">
        <v>239</v>
      </c>
      <c r="BE25" s="384">
        <v>417</v>
      </c>
      <c r="BF25" s="350">
        <f t="shared" si="0"/>
        <v>4.17</v>
      </c>
      <c r="BG25" s="1"/>
      <c r="BH25" s="1"/>
    </row>
    <row r="26" spans="1:84" ht="14.25" x14ac:dyDescent="0.2">
      <c r="A26" s="31" t="str">
        <f>"von"&amp;" "&amp;G2&amp;" Euro bis "&amp;G3&amp;" Euro "</f>
        <v xml:space="preserve">von 9408 Euro bis 14532 Euro </v>
      </c>
      <c r="B26" s="32" t="str">
        <f>L21</f>
        <v>(972,87*Y + 1.400)*Y</v>
      </c>
      <c r="C26" s="38" t="e">
        <f>(O21*C27+P21)*C27</f>
        <v>#REF!</v>
      </c>
      <c r="D26" s="38" t="e">
        <f>(O21*D27+P21)*D27</f>
        <v>#REF!</v>
      </c>
      <c r="E26" s="38" t="e">
        <f>(O21*E27+P21)*E27</f>
        <v>#REF!</v>
      </c>
      <c r="F26" s="38" t="e">
        <f>(O21*F27+P21)*F27</f>
        <v>#REF!</v>
      </c>
      <c r="G26" s="38" t="e">
        <f>(O21*G27+P21)*G27</f>
        <v>#REF!</v>
      </c>
      <c r="H26" s="38" t="e">
        <f>(O21*H27+P21)*H27</f>
        <v>#REF!</v>
      </c>
      <c r="I26" s="348" t="e">
        <f>(O21*I27+P21)*I27</f>
        <v>#REF!</v>
      </c>
      <c r="J26" s="224" t="e">
        <f>(O21*J27+P21)*J27</f>
        <v>#REF!</v>
      </c>
      <c r="K26" s="45"/>
      <c r="L26" s="55"/>
      <c r="M26" s="55"/>
      <c r="N26" s="46"/>
      <c r="O26" s="51"/>
      <c r="P26" s="52"/>
      <c r="Q26" s="52"/>
      <c r="R26" s="51"/>
      <c r="S26" s="51"/>
      <c r="T26" s="46"/>
      <c r="U26" s="46"/>
      <c r="V26" s="47"/>
      <c r="W26" s="139" t="e">
        <f>DATE(YEAR(#REF!),MONTH(#REF!)+#REF!,DAY(#REF!))</f>
        <v>#REF!</v>
      </c>
      <c r="X26" s="143" t="e">
        <f>IF(AND(#REF!&lt;=X$3,Berechnungen!$W10&gt;X$3),#REF!,0)</f>
        <v>#REF!</v>
      </c>
      <c r="Y26" s="143" t="e">
        <f>IF(AND(#REF!&lt;=Y$3,Berechnungen!$W10&gt;Y$3),#REF!,0)</f>
        <v>#REF!</v>
      </c>
      <c r="Z26" s="143" t="e">
        <f>IF(AND(#REF!&lt;=Z$3,Berechnungen!$W10&gt;Z$3),#REF!,0)</f>
        <v>#REF!</v>
      </c>
      <c r="AA26" s="143" t="e">
        <f>IF(AND(#REF!&lt;=AA$3,Berechnungen!$W10&gt;AA$3),#REF!,0)</f>
        <v>#REF!</v>
      </c>
      <c r="AB26" s="143" t="e">
        <f>IF(AND(#REF!&lt;=AB$3,Berechnungen!$W10&gt;AB$3),#REF!,0)</f>
        <v>#REF!</v>
      </c>
      <c r="AC26" s="143" t="e">
        <f>IF(AND(#REF!&lt;=AC$3,Berechnungen!$W10&gt;AC$3),#REF!,0)</f>
        <v>#REF!</v>
      </c>
      <c r="AD26" s="143" t="e">
        <f>IF(AND(#REF!&lt;=AD$3,Berechnungen!$W10&gt;AD$3),#REF!,0)</f>
        <v>#REF!</v>
      </c>
      <c r="AE26" s="143" t="e">
        <f>IF(AND(#REF!&lt;=AE$3,Berechnungen!$W10&gt;AE$3),#REF!,0)</f>
        <v>#REF!</v>
      </c>
      <c r="AF26" s="143" t="e">
        <f>IF(AND(#REF!&lt;=AF$3,Berechnungen!$W10&gt;AF$3),#REF!,0)</f>
        <v>#REF!</v>
      </c>
      <c r="AG26" s="143" t="e">
        <f>IF(AND(#REF!&lt;=AG$3,Berechnungen!$W10&gt;AG$3),#REF!,0)</f>
        <v>#REF!</v>
      </c>
      <c r="AH26" s="143" t="e">
        <f>IF(AND(#REF!&lt;=AH$3,Berechnungen!$W10&gt;AH$3),#REF!,0)</f>
        <v>#REF!</v>
      </c>
      <c r="AI26" s="143" t="e">
        <f>IF(AND(#REF!&lt;=AI$3,Berechnungen!$W10&gt;AI$3),#REF!,0)</f>
        <v>#REF!</v>
      </c>
      <c r="AJ26" s="144" t="e">
        <f t="shared" si="21"/>
        <v>#REF!</v>
      </c>
      <c r="AK26" s="134"/>
      <c r="AL26" s="135"/>
      <c r="AM26" s="266"/>
      <c r="AN26" s="30" t="e">
        <f>(#REF!)</f>
        <v>#REF!</v>
      </c>
      <c r="AO26" s="30" t="e">
        <f>(#REF!)</f>
        <v>#REF!</v>
      </c>
      <c r="AP26" s="30" t="e">
        <f>(#REF!)</f>
        <v>#REF!</v>
      </c>
      <c r="AQ26" s="30" t="e">
        <f>(#REF!)</f>
        <v>#REF!</v>
      </c>
      <c r="AR26" s="30" t="e">
        <f>(#REF!)</f>
        <v>#REF!</v>
      </c>
      <c r="AS26" s="30" t="e">
        <f>(#REF!)</f>
        <v>#REF!</v>
      </c>
      <c r="AT26" s="30" t="e">
        <f>(#REF!)</f>
        <v>#REF!</v>
      </c>
      <c r="AU26" s="30" t="e">
        <f>(#REF!)</f>
        <v>#REF!</v>
      </c>
      <c r="AV26" s="30" t="e">
        <f>(#REF!)</f>
        <v>#REF!</v>
      </c>
      <c r="AW26" s="30" t="e">
        <f>(#REF!)</f>
        <v>#REF!</v>
      </c>
      <c r="AX26" s="30" t="e">
        <f>(#REF!)</f>
        <v>#REF!</v>
      </c>
      <c r="AY26" s="30" t="e">
        <f>(#REF!)</f>
        <v>#REF!</v>
      </c>
      <c r="AZ26" s="30"/>
      <c r="BA26" s="30"/>
      <c r="BB26" s="30"/>
      <c r="BC26" s="1"/>
      <c r="BD26" s="384" t="s">
        <v>240</v>
      </c>
      <c r="BE26" s="384">
        <v>417</v>
      </c>
      <c r="BF26" s="350">
        <f t="shared" si="0"/>
        <v>4.17</v>
      </c>
      <c r="BG26" s="1"/>
      <c r="BH26" s="1"/>
    </row>
    <row r="27" spans="1:84" ht="14.25" x14ac:dyDescent="0.2">
      <c r="A27" s="31"/>
      <c r="B27" s="32" t="str">
        <f>L22</f>
        <v xml:space="preserve">Y=(zvE - 9.408)/10.000 </v>
      </c>
      <c r="C27" s="56" t="e">
        <f>IF(#REF!=1,((C13-G2)/P22),((C13/2-G2)/P22))</f>
        <v>#REF!</v>
      </c>
      <c r="D27" s="57" t="e">
        <f>(C14-$G$2)/P22</f>
        <v>#REF!</v>
      </c>
      <c r="E27" s="56" t="e">
        <f>IF(#REF!=1,((E13-G2)/P22),((E13/2-G2)/P22))</f>
        <v>#REF!</v>
      </c>
      <c r="F27" s="57" t="e">
        <f>(E14-$G$2)/P22</f>
        <v>#REF!</v>
      </c>
      <c r="G27" s="56" t="e">
        <f>IF(#REF!=1,((G13-G2)/P22),((G13/2-G2)/P22))</f>
        <v>#REF!</v>
      </c>
      <c r="H27" s="57" t="e">
        <f>(G14-$G$2)/P22</f>
        <v>#REF!</v>
      </c>
      <c r="I27" s="349" t="e">
        <f>IF(#REF!=1,((I13-G2)/P22),((I13/2-G2)/P22))</f>
        <v>#REF!</v>
      </c>
      <c r="J27" s="226" t="e">
        <f>(I14-$G$2)/P22</f>
        <v>#REF!</v>
      </c>
      <c r="K27" s="45" t="str">
        <f>"von"&amp;" "&amp;G4&amp;" Euro bis "&amp;G5&amp;" Euro "</f>
        <v xml:space="preserve">von 57051 Euro bis 270500 Euro </v>
      </c>
      <c r="L27" s="402" t="s">
        <v>624</v>
      </c>
      <c r="M27" s="402"/>
      <c r="N27" s="46"/>
      <c r="O27" s="58">
        <v>8963.74</v>
      </c>
      <c r="P27" s="58">
        <v>0.42</v>
      </c>
      <c r="Q27" s="52"/>
      <c r="R27" s="51">
        <f>G4+1</f>
        <v>57052</v>
      </c>
      <c r="S27" s="51">
        <f>G5</f>
        <v>270500</v>
      </c>
      <c r="T27" s="46"/>
      <c r="U27" s="46"/>
      <c r="V27" s="47"/>
      <c r="W27" s="139" t="e">
        <f>DATE(YEAR(#REF!),MONTH(#REF!)+#REF!,DAY(#REF!))</f>
        <v>#REF!</v>
      </c>
      <c r="X27" s="143" t="e">
        <f>IF(AND(#REF!&lt;=X$3,Berechnungen!$W11&gt;X$3),#REF!,0)</f>
        <v>#REF!</v>
      </c>
      <c r="Y27" s="143" t="e">
        <f>IF(AND(#REF!&lt;=Y$3,Berechnungen!$W11&gt;Y$3),#REF!,0)</f>
        <v>#REF!</v>
      </c>
      <c r="Z27" s="143" t="e">
        <f>IF(AND(#REF!&lt;=Z$3,Berechnungen!$W11&gt;Z$3),#REF!,0)</f>
        <v>#REF!</v>
      </c>
      <c r="AA27" s="143" t="e">
        <f>IF(AND(#REF!&lt;=AA$3,Berechnungen!$W11&gt;AA$3),#REF!,0)</f>
        <v>#REF!</v>
      </c>
      <c r="AB27" s="143" t="e">
        <f>IF(AND(#REF!&lt;=AB$3,Berechnungen!$W11&gt;AB$3),#REF!,0)</f>
        <v>#REF!</v>
      </c>
      <c r="AC27" s="143" t="e">
        <f>IF(AND(#REF!&lt;=AC$3,Berechnungen!$W11&gt;AC$3),#REF!,0)</f>
        <v>#REF!</v>
      </c>
      <c r="AD27" s="143" t="e">
        <f>IF(AND(#REF!&lt;=AD$3,Berechnungen!$W11&gt;AD$3),#REF!,0)</f>
        <v>#REF!</v>
      </c>
      <c r="AE27" s="143" t="e">
        <f>IF(AND(#REF!&lt;=AE$3,Berechnungen!$W11&gt;AE$3),#REF!,0)</f>
        <v>#REF!</v>
      </c>
      <c r="AF27" s="143" t="e">
        <f>IF(AND(#REF!&lt;=AF$3,Berechnungen!$W11&gt;AF$3),#REF!,0)</f>
        <v>#REF!</v>
      </c>
      <c r="AG27" s="143" t="e">
        <f>IF(AND(#REF!&lt;=AG$3,Berechnungen!$W11&gt;AG$3),#REF!,0)</f>
        <v>#REF!</v>
      </c>
      <c r="AH27" s="143" t="e">
        <f>IF(AND(#REF!&lt;=AH$3,Berechnungen!$W11&gt;AH$3),#REF!,0)</f>
        <v>#REF!</v>
      </c>
      <c r="AI27" s="143" t="e">
        <f>IF(AND(#REF!&lt;=AI$3,Berechnungen!$W11&gt;AI$3),#REF!,0)</f>
        <v>#REF!</v>
      </c>
      <c r="AJ27" s="144" t="e">
        <f t="shared" si="21"/>
        <v>#REF!</v>
      </c>
      <c r="AK27" s="134"/>
      <c r="AL27" s="135"/>
      <c r="AM27" s="266" t="s">
        <v>46</v>
      </c>
      <c r="AN27" s="30" t="e">
        <f>AZ19</f>
        <v>#REF!</v>
      </c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1"/>
      <c r="BD27" s="384" t="s">
        <v>241</v>
      </c>
      <c r="BE27" s="384">
        <v>420</v>
      </c>
      <c r="BF27" s="350">
        <f t="shared" si="0"/>
        <v>4.2</v>
      </c>
      <c r="BG27" s="1"/>
      <c r="BH27" s="1"/>
    </row>
    <row r="28" spans="1:84" ht="14.25" x14ac:dyDescent="0.2">
      <c r="A28" s="31"/>
      <c r="B28" s="32"/>
      <c r="C28" s="32"/>
      <c r="D28" s="38" t="e">
        <f>C13*(D26*100/C14)/100</f>
        <v>#REF!</v>
      </c>
      <c r="E28" s="32"/>
      <c r="F28" s="38" t="e">
        <f>E13*(F26*100/E14)/100</f>
        <v>#REF!</v>
      </c>
      <c r="G28" s="32"/>
      <c r="H28" s="38" t="e">
        <f>G13*(H26*100/G14)/100</f>
        <v>#REF!</v>
      </c>
      <c r="I28" s="32"/>
      <c r="J28" s="224" t="e">
        <f>I13*(J26*100/I14)/100</f>
        <v>#REF!</v>
      </c>
      <c r="K28" s="45"/>
      <c r="L28" s="55"/>
      <c r="M28" s="55"/>
      <c r="N28" s="46"/>
      <c r="O28" s="52"/>
      <c r="P28" s="58"/>
      <c r="Q28" s="52"/>
      <c r="R28" s="51"/>
      <c r="S28" s="51"/>
      <c r="T28" s="46"/>
      <c r="U28" s="46"/>
      <c r="V28" s="47"/>
      <c r="W28" s="139" t="e">
        <f>DATE(YEAR(#REF!),MONTH(#REF!)+#REF!,DAY(#REF!))</f>
        <v>#REF!</v>
      </c>
      <c r="X28" s="143" t="e">
        <f>IF(AND(#REF!&lt;=X$3,Berechnungen!$W12&gt;X$3),#REF!,0)</f>
        <v>#REF!</v>
      </c>
      <c r="Y28" s="143" t="e">
        <f>IF(AND(#REF!&lt;=Y$3,Berechnungen!$W12&gt;Y$3),#REF!,0)</f>
        <v>#REF!</v>
      </c>
      <c r="Z28" s="143" t="e">
        <f>IF(AND(#REF!&lt;=Z$3,Berechnungen!$W12&gt;Z$3),#REF!,0)</f>
        <v>#REF!</v>
      </c>
      <c r="AA28" s="143" t="e">
        <f>IF(AND(#REF!&lt;=AA$3,Berechnungen!$W12&gt;AA$3),#REF!,0)</f>
        <v>#REF!</v>
      </c>
      <c r="AB28" s="143" t="e">
        <f>IF(AND(#REF!&lt;=AB$3,Berechnungen!$W12&gt;AB$3),#REF!,0)</f>
        <v>#REF!</v>
      </c>
      <c r="AC28" s="143" t="e">
        <f>IF(AND(#REF!&lt;=AC$3,Berechnungen!$W12&gt;AC$3),#REF!,0)</f>
        <v>#REF!</v>
      </c>
      <c r="AD28" s="143" t="e">
        <f>IF(AND(#REF!&lt;=AD$3,Berechnungen!$W12&gt;AD$3),#REF!,0)</f>
        <v>#REF!</v>
      </c>
      <c r="AE28" s="143" t="e">
        <f>IF(AND(#REF!&lt;=AE$3,Berechnungen!$W12&gt;AE$3),#REF!,0)</f>
        <v>#REF!</v>
      </c>
      <c r="AF28" s="143" t="e">
        <f>IF(AND(#REF!&lt;=AF$3,Berechnungen!$W12&gt;AF$3),#REF!,0)</f>
        <v>#REF!</v>
      </c>
      <c r="AG28" s="143" t="e">
        <f>IF(AND(#REF!&lt;=AG$3,Berechnungen!$W12&gt;AG$3),#REF!,0)</f>
        <v>#REF!</v>
      </c>
      <c r="AH28" s="143" t="e">
        <f>IF(AND(#REF!&lt;=AH$3,Berechnungen!$W12&gt;AH$3),#REF!,0)</f>
        <v>#REF!</v>
      </c>
      <c r="AI28" s="143" t="e">
        <f>IF(AND(#REF!&lt;=AI$3,Berechnungen!$W12&gt;AI$3),#REF!,0)</f>
        <v>#REF!</v>
      </c>
      <c r="AJ28" s="144" t="e">
        <f t="shared" si="21"/>
        <v>#REF!</v>
      </c>
      <c r="AK28" s="134"/>
      <c r="AL28" s="135"/>
      <c r="AM28" s="266" t="s">
        <v>46</v>
      </c>
      <c r="AN28" s="30" t="e">
        <f>AZ20</f>
        <v>#REF!</v>
      </c>
      <c r="AO28" s="30" t="e">
        <f>BA20</f>
        <v>#REF!</v>
      </c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1"/>
      <c r="BD28" s="384" t="s">
        <v>242</v>
      </c>
      <c r="BE28" s="384">
        <v>480</v>
      </c>
      <c r="BF28" s="350">
        <f t="shared" si="0"/>
        <v>4.8</v>
      </c>
      <c r="BG28" s="1"/>
      <c r="BH28" s="1"/>
    </row>
    <row r="29" spans="1:84" ht="14.25" x14ac:dyDescent="0.2">
      <c r="A29" s="31" t="str">
        <f>"von"&amp;" "&amp;G3&amp;" Euro bis "&amp;G4&amp;" Euro "</f>
        <v xml:space="preserve">von 14532 Euro bis 57051 Euro </v>
      </c>
      <c r="B29" s="32" t="str">
        <f>L24</f>
        <v>(212,02*Y + 2.397)*Y + 972,79</v>
      </c>
      <c r="C29" s="38" t="e">
        <f>((O24*C30+P24)*C30+Q24)</f>
        <v>#REF!</v>
      </c>
      <c r="D29" s="38" t="e">
        <f>((O24*D30+P24)*D30+Q24)</f>
        <v>#REF!</v>
      </c>
      <c r="E29" s="38" t="e">
        <f>((O24*E30+P24)*E30+Q24)</f>
        <v>#REF!</v>
      </c>
      <c r="F29" s="38" t="e">
        <f>((O24*F30+P24)*F30+Q24)</f>
        <v>#REF!</v>
      </c>
      <c r="G29" s="38" t="e">
        <f>((O24*G30+P24)*G30+Q24)</f>
        <v>#REF!</v>
      </c>
      <c r="H29" s="38" t="e">
        <f>((O24*H30+P24)*H30+Q24)</f>
        <v>#REF!</v>
      </c>
      <c r="I29" s="38" t="e">
        <f>((O24*I30+P24)*I30+Q24)</f>
        <v>#REF!</v>
      </c>
      <c r="J29" s="224" t="e">
        <f>((O24*J30+P24)*J30+Q24)</f>
        <v>#REF!</v>
      </c>
      <c r="K29" s="45" t="str">
        <f>"ab"&amp;" "&amp;R29&amp;" Euro"</f>
        <v>ab 270501 Euro</v>
      </c>
      <c r="L29" s="402" t="s">
        <v>625</v>
      </c>
      <c r="M29" s="402"/>
      <c r="N29" s="46"/>
      <c r="O29" s="58">
        <v>17078.740000000002</v>
      </c>
      <c r="P29" s="58">
        <v>0.45</v>
      </c>
      <c r="Q29" s="52"/>
      <c r="R29" s="51">
        <f>G5+1</f>
        <v>270501</v>
      </c>
      <c r="S29" s="51"/>
      <c r="T29" s="46"/>
      <c r="U29" s="46"/>
      <c r="V29" s="47"/>
      <c r="W29" s="139" t="e">
        <f>DATE(YEAR(#REF!),MONTH(#REF!)+#REF!,DAY(#REF!))</f>
        <v>#REF!</v>
      </c>
      <c r="X29" s="143" t="e">
        <f>IF(AND(#REF!&lt;=X$3,Berechnungen!$W13&gt;X$3),#REF!,0)</f>
        <v>#REF!</v>
      </c>
      <c r="Y29" s="143" t="e">
        <f>IF(AND(#REF!&lt;=Y$3,Berechnungen!$W13&gt;Y$3),#REF!,0)</f>
        <v>#REF!</v>
      </c>
      <c r="Z29" s="143" t="e">
        <f>IF(AND(#REF!&lt;=Z$3,Berechnungen!$W13&gt;Z$3),#REF!,0)</f>
        <v>#REF!</v>
      </c>
      <c r="AA29" s="143" t="e">
        <f>IF(AND(#REF!&lt;=AA$3,Berechnungen!$W13&gt;AA$3),#REF!,0)</f>
        <v>#REF!</v>
      </c>
      <c r="AB29" s="143" t="e">
        <f>IF(AND(#REF!&lt;=AB$3,Berechnungen!$W13&gt;AB$3),#REF!,0)</f>
        <v>#REF!</v>
      </c>
      <c r="AC29" s="143" t="e">
        <f>IF(AND(#REF!&lt;=AC$3,Berechnungen!$W13&gt;AC$3),#REF!,0)</f>
        <v>#REF!</v>
      </c>
      <c r="AD29" s="143" t="e">
        <f>IF(AND(#REF!&lt;=AD$3,Berechnungen!$W13&gt;AD$3),#REF!,0)</f>
        <v>#REF!</v>
      </c>
      <c r="AE29" s="143" t="e">
        <f>IF(AND(#REF!&lt;=AE$3,Berechnungen!$W13&gt;AE$3),#REF!,0)</f>
        <v>#REF!</v>
      </c>
      <c r="AF29" s="143" t="e">
        <f>IF(AND(#REF!&lt;=AF$3,Berechnungen!$W13&gt;AF$3),#REF!,0)</f>
        <v>#REF!</v>
      </c>
      <c r="AG29" s="143" t="e">
        <f>IF(AND(#REF!&lt;=AG$3,Berechnungen!$W13&gt;AG$3),#REF!,0)</f>
        <v>#REF!</v>
      </c>
      <c r="AH29" s="143" t="e">
        <f>IF(AND(#REF!&lt;=AH$3,Berechnungen!$W13&gt;AH$3),#REF!,0)</f>
        <v>#REF!</v>
      </c>
      <c r="AI29" s="143" t="e">
        <f>IF(AND(#REF!&lt;=AI$3,Berechnungen!$W13&gt;AI$3),#REF!,0)</f>
        <v>#REF!</v>
      </c>
      <c r="AJ29" s="144" t="e">
        <f t="shared" si="21"/>
        <v>#REF!</v>
      </c>
      <c r="AK29" s="134"/>
      <c r="AL29" s="135"/>
      <c r="AM29" s="266" t="s">
        <v>46</v>
      </c>
      <c r="AN29" s="30" t="e">
        <f>AZ21</f>
        <v>#REF!</v>
      </c>
      <c r="AO29" s="30" t="e">
        <f>BA21</f>
        <v>#REF!</v>
      </c>
      <c r="AP29" s="30" t="e">
        <f>BB21</f>
        <v>#REF!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1"/>
      <c r="BD29" s="384" t="s">
        <v>243</v>
      </c>
      <c r="BE29" s="384">
        <v>445</v>
      </c>
      <c r="BF29" s="350">
        <f t="shared" si="0"/>
        <v>4.45</v>
      </c>
      <c r="BG29" s="1"/>
      <c r="BH29" s="1"/>
    </row>
    <row r="30" spans="1:84" ht="12.75" customHeight="1" thickBot="1" x14ac:dyDescent="0.25">
      <c r="A30" s="31"/>
      <c r="B30" s="32" t="str">
        <f>L25</f>
        <v xml:space="preserve">Y=(zvE - 14.532)/10.000 </v>
      </c>
      <c r="C30" s="59" t="e">
        <f>IF(#REF!=1,((C13-G3)/P25),((C13/2-G3)/P25))</f>
        <v>#REF!</v>
      </c>
      <c r="D30" s="57" t="e">
        <f>(C14-$G$3)/P25</f>
        <v>#REF!</v>
      </c>
      <c r="E30" s="59" t="e">
        <f>IF(#REF!=1,((E13-G3)/P25),((E13/2-G3)/P25))</f>
        <v>#REF!</v>
      </c>
      <c r="F30" s="57" t="e">
        <f>(E14-$G$3)/P25</f>
        <v>#REF!</v>
      </c>
      <c r="G30" s="59" t="e">
        <f>IF(#REF!=1,((G13-G3)/P25),((G13/2-G3)/P25))</f>
        <v>#REF!</v>
      </c>
      <c r="H30" s="57" t="e">
        <f>(G14-$G$3)/P25</f>
        <v>#REF!</v>
      </c>
      <c r="I30" s="59" t="e">
        <f>IF(#REF!=1,((I13-G3)/P25),((I13/2-G3)/P25))</f>
        <v>#REF!</v>
      </c>
      <c r="J30" s="226" t="e">
        <f>(I14-$G$3)/P25</f>
        <v>#REF!</v>
      </c>
      <c r="K30" s="60"/>
      <c r="L30" s="61"/>
      <c r="M30" s="61"/>
      <c r="N30" s="61"/>
      <c r="O30" s="61"/>
      <c r="P30" s="61"/>
      <c r="Q30" s="61"/>
      <c r="R30" s="61"/>
      <c r="S30" s="61"/>
      <c r="T30" s="61"/>
      <c r="U30" s="46"/>
      <c r="V30" s="47"/>
      <c r="W30" s="139" t="e">
        <f>DATE(YEAR(#REF!),MONTH(#REF!)+#REF!,DAY(#REF!))</f>
        <v>#REF!</v>
      </c>
      <c r="X30" s="143" t="e">
        <f>IF(AND(#REF!&lt;=X$3,Berechnungen!$W14&gt;X$3),#REF!,0)</f>
        <v>#REF!</v>
      </c>
      <c r="Y30" s="143" t="e">
        <f>IF(AND(#REF!&lt;=Y$3,Berechnungen!$W14&gt;Y$3),#REF!,0)</f>
        <v>#REF!</v>
      </c>
      <c r="Z30" s="143" t="e">
        <f>IF(AND(#REF!&lt;=Z$3,Berechnungen!$W14&gt;Z$3),#REF!,0)</f>
        <v>#REF!</v>
      </c>
      <c r="AA30" s="143" t="e">
        <f>IF(AND(#REF!&lt;=AA$3,Berechnungen!$W14&gt;AA$3),#REF!,0)</f>
        <v>#REF!</v>
      </c>
      <c r="AB30" s="143" t="e">
        <f>IF(AND(#REF!&lt;=AB$3,Berechnungen!$W14&gt;AB$3),#REF!,0)</f>
        <v>#REF!</v>
      </c>
      <c r="AC30" s="143" t="e">
        <f>IF(AND(#REF!&lt;=AC$3,Berechnungen!$W14&gt;AC$3),#REF!,0)</f>
        <v>#REF!</v>
      </c>
      <c r="AD30" s="143" t="e">
        <f>IF(AND(#REF!&lt;=AD$3,Berechnungen!$W14&gt;AD$3),#REF!,0)</f>
        <v>#REF!</v>
      </c>
      <c r="AE30" s="143" t="e">
        <f>IF(AND(#REF!&lt;=AE$3,Berechnungen!$W14&gt;AE$3),#REF!,0)</f>
        <v>#REF!</v>
      </c>
      <c r="AF30" s="143" t="e">
        <f>IF(AND(#REF!&lt;=AF$3,Berechnungen!$W14&gt;AF$3),#REF!,0)</f>
        <v>#REF!</v>
      </c>
      <c r="AG30" s="143" t="e">
        <f>IF(AND(#REF!&lt;=AG$3,Berechnungen!$W14&gt;AG$3),#REF!,0)</f>
        <v>#REF!</v>
      </c>
      <c r="AH30" s="143" t="e">
        <f>IF(AND(#REF!&lt;=AH$3,Berechnungen!$W14&gt;AH$3),#REF!,0)</f>
        <v>#REF!</v>
      </c>
      <c r="AI30" s="143" t="e">
        <f>IF(AND(#REF!&lt;=AI$3,Berechnungen!$W14&gt;AI$3),#REF!,0)</f>
        <v>#REF!</v>
      </c>
      <c r="AJ30" s="144" t="e">
        <f t="shared" si="21"/>
        <v>#REF!</v>
      </c>
      <c r="AK30" s="134"/>
      <c r="AL30" s="135"/>
      <c r="AM30" s="266" t="str">
        <f t="shared" ref="AM30:AM35" si="24">AM9</f>
        <v>Januar</v>
      </c>
      <c r="AN30" s="30" t="e">
        <f>IF(SUM($AP$1:$AP$4)&gt;1,0,IF(SUM($AP$1:$AP$4)&lt;1,0,($AN$26*$AP$1)))</f>
        <v>#REF!</v>
      </c>
      <c r="AO30" s="30" t="e">
        <f>IF(SUM($AP$1:$AP$4)&gt;1,0,IF(SUM($AP$1:$AP$4)&lt;1,0,($AN$26*$AP$2)))</f>
        <v>#REF!</v>
      </c>
      <c r="AP30" s="30" t="e">
        <f>IF(SUM($AP$1:$AP$4)&gt;1,0,IF(SUM($AP$1:$AP$4)&lt;1,0,($AN$26*$AP$3)))</f>
        <v>#REF!</v>
      </c>
      <c r="AQ30" s="30" t="e">
        <f>IF(SUM($AP$1:$AP$4)&gt;1,0,IF(SUM($AP$1:$AP$4)&lt;1,0,($AN$26*$AP$4)))</f>
        <v>#REF!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1"/>
      <c r="BD30" s="384" t="s">
        <v>244</v>
      </c>
      <c r="BE30" s="384">
        <v>425</v>
      </c>
      <c r="BF30" s="350">
        <f t="shared" si="0"/>
        <v>4.25</v>
      </c>
      <c r="BG30" s="1"/>
      <c r="BH30" s="1"/>
    </row>
    <row r="31" spans="1:84" ht="14.25" x14ac:dyDescent="0.2">
      <c r="A31" s="31"/>
      <c r="B31" s="62"/>
      <c r="C31" s="32"/>
      <c r="D31" s="38" t="e">
        <f>C13*(D29*100/C14)/100</f>
        <v>#REF!</v>
      </c>
      <c r="E31" s="32"/>
      <c r="F31" s="38" t="e">
        <f>E13*(F29*100/E14)/100</f>
        <v>#REF!</v>
      </c>
      <c r="G31" s="32"/>
      <c r="H31" s="38" t="e">
        <f>G13*(H29*100/G14)/100</f>
        <v>#REF!</v>
      </c>
      <c r="I31" s="32"/>
      <c r="J31" s="224" t="e">
        <f>I13*(J29*100/I14)/100</f>
        <v>#REF!</v>
      </c>
      <c r="K31" s="403" t="s">
        <v>39</v>
      </c>
      <c r="L31" s="403"/>
      <c r="M31" s="403"/>
      <c r="N31" s="403"/>
      <c r="O31" s="403"/>
      <c r="P31" s="403"/>
      <c r="Q31" s="403"/>
      <c r="R31" s="403"/>
      <c r="S31" s="403"/>
      <c r="T31" s="404"/>
      <c r="U31" s="241"/>
      <c r="V31" s="242"/>
      <c r="W31" s="134"/>
      <c r="X31" s="143" t="e">
        <f>IF(AND(#REF!&lt;=X$3,Berechnungen!$W15&gt;X$3),#REF!,0)</f>
        <v>#REF!</v>
      </c>
      <c r="Y31" s="143" t="e">
        <f>IF(AND(#REF!&lt;=Y$3,Berechnungen!$W15&gt;Y$3),#REF!,0)</f>
        <v>#REF!</v>
      </c>
      <c r="Z31" s="143" t="e">
        <f>IF(AND(#REF!&lt;=Z$3,Berechnungen!$W15&gt;Z$3),#REF!,0)</f>
        <v>#REF!</v>
      </c>
      <c r="AA31" s="143" t="e">
        <f>IF(AND(#REF!&lt;=AA$3,Berechnungen!$W15&gt;AA$3),#REF!,0)</f>
        <v>#REF!</v>
      </c>
      <c r="AB31" s="143" t="e">
        <f>IF(AND(#REF!&lt;=AB$3,Berechnungen!$W15&gt;AB$3),#REF!,0)</f>
        <v>#REF!</v>
      </c>
      <c r="AC31" s="143" t="e">
        <f>IF(AND(#REF!&lt;=AC$3,Berechnungen!$W15&gt;AC$3),#REF!,0)</f>
        <v>#REF!</v>
      </c>
      <c r="AD31" s="143" t="e">
        <f>IF(AND(#REF!&lt;=AD$3,Berechnungen!$W15&gt;AD$3),#REF!,0)</f>
        <v>#REF!</v>
      </c>
      <c r="AE31" s="143" t="e">
        <f>IF(AND(#REF!&lt;=AE$3,Berechnungen!$W15&gt;AE$3),#REF!,0)</f>
        <v>#REF!</v>
      </c>
      <c r="AF31" s="143" t="e">
        <f>IF(AND(#REF!&lt;=AF$3,Berechnungen!$W15&gt;AF$3),#REF!,0)</f>
        <v>#REF!</v>
      </c>
      <c r="AG31" s="143" t="e">
        <f>IF(AND(#REF!&lt;=AG$3,Berechnungen!$W15&gt;AG$3),#REF!,0)</f>
        <v>#REF!</v>
      </c>
      <c r="AH31" s="143" t="e">
        <f>IF(AND(#REF!&lt;=AH$3,Berechnungen!$W15&gt;AH$3),#REF!,0)</f>
        <v>#REF!</v>
      </c>
      <c r="AI31" s="143" t="e">
        <f>IF(AND(#REF!&lt;=AI$3,Berechnungen!$W15&gt;AI$3),#REF!,0)</f>
        <v>#REF!</v>
      </c>
      <c r="AJ31" s="144" t="e">
        <f t="shared" si="21"/>
        <v>#REF!</v>
      </c>
      <c r="AK31" s="134"/>
      <c r="AL31" s="135"/>
      <c r="AM31" s="266" t="str">
        <f t="shared" si="24"/>
        <v>Februar</v>
      </c>
      <c r="AN31" s="30"/>
      <c r="AO31" s="30" t="e">
        <f>IF(SUM($AP$1:$AP$4)&gt;1,0,IF(SUM($AP$1:$AP$4)&lt;1,0,($AO$26*$AP$1)))</f>
        <v>#REF!</v>
      </c>
      <c r="AP31" s="30" t="e">
        <f>IF(SUM($AP$1:$AP$4)&gt;1,0,IF(SUM($AP$1:$AP$4)&lt;1,0,($AO$26*$AP$2)))</f>
        <v>#REF!</v>
      </c>
      <c r="AQ31" s="30" t="e">
        <f>IF(SUM($AP$1:$AP$4)&gt;1,0,IF(SUM($AP$1:$AP$4)&lt;1,0,($AO$26*$AP$3)))</f>
        <v>#REF!</v>
      </c>
      <c r="AR31" s="30" t="e">
        <f>IF(SUM($AP$1:$AP$4)&gt;1,0,IF(SUM($AP$1:$AP$4)&lt;1,0,($AO$26*$AP$4)))</f>
        <v>#REF!</v>
      </c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1"/>
      <c r="BD31" s="384" t="s">
        <v>245</v>
      </c>
      <c r="BE31" s="384">
        <v>495</v>
      </c>
      <c r="BF31" s="350">
        <f t="shared" si="0"/>
        <v>4.95</v>
      </c>
      <c r="BG31" s="1"/>
      <c r="BH31" s="1"/>
    </row>
    <row r="32" spans="1:84" ht="15" thickBot="1" x14ac:dyDescent="0.25">
      <c r="A32" s="31" t="str">
        <f>"von"&amp;" "&amp;G4&amp;" Euro bis "&amp;G5&amp;" Euro "</f>
        <v xml:space="preserve">von 57051 Euro bis 270500 Euro </v>
      </c>
      <c r="B32" s="32" t="str">
        <f>L27</f>
        <v>0,42*zvE - 8.963,74</v>
      </c>
      <c r="C32" s="38" t="e">
        <f>IF(#REF!=1,(P27*C13-O27),(P27*(C13/2)-O27))</f>
        <v>#REF!</v>
      </c>
      <c r="D32" s="38" t="e">
        <f>(P27*C14-O27)</f>
        <v>#REF!</v>
      </c>
      <c r="E32" s="38" t="e">
        <f>IF(#REF!=1,(P27*E13-O27),(P27*(E13/2)-O27))</f>
        <v>#REF!</v>
      </c>
      <c r="F32" s="38" t="e">
        <f>(P27*E14-O27)</f>
        <v>#REF!</v>
      </c>
      <c r="G32" s="38" t="e">
        <f>IF(#REF!=1,(P27*G13-O27),(P27*(G13/2)-O27))</f>
        <v>#REF!</v>
      </c>
      <c r="H32" s="38" t="e">
        <f>(P27*G14-O27)</f>
        <v>#REF!</v>
      </c>
      <c r="I32" s="38" t="e">
        <f>IF(#REF!=1,(P27*I13-O27),(P27*(I13/2)-O27))</f>
        <v>#REF!</v>
      </c>
      <c r="J32" s="224" t="e">
        <f>(P27*I14-O27)</f>
        <v>#REF!</v>
      </c>
      <c r="K32" s="63"/>
      <c r="L32" s="64" t="s">
        <v>5</v>
      </c>
      <c r="M32" s="64"/>
      <c r="N32" s="64" t="s">
        <v>47</v>
      </c>
      <c r="O32" s="64"/>
      <c r="P32" s="64">
        <v>451</v>
      </c>
      <c r="Q32" s="64"/>
      <c r="R32" s="64"/>
      <c r="S32" s="64"/>
      <c r="T32" s="64"/>
      <c r="U32" s="64"/>
      <c r="V32" s="65"/>
      <c r="W32" s="134"/>
      <c r="X32" s="149" t="e">
        <f t="shared" ref="X32:AJ32" si="25">SUM(X20:X31)</f>
        <v>#REF!</v>
      </c>
      <c r="Y32" s="149" t="e">
        <f t="shared" si="25"/>
        <v>#REF!</v>
      </c>
      <c r="Z32" s="143" t="e">
        <f t="shared" si="25"/>
        <v>#REF!</v>
      </c>
      <c r="AA32" s="143" t="e">
        <f t="shared" si="25"/>
        <v>#REF!</v>
      </c>
      <c r="AB32" s="143" t="e">
        <f t="shared" si="25"/>
        <v>#REF!</v>
      </c>
      <c r="AC32" s="143" t="e">
        <f t="shared" si="25"/>
        <v>#REF!</v>
      </c>
      <c r="AD32" s="143" t="e">
        <f t="shared" si="25"/>
        <v>#REF!</v>
      </c>
      <c r="AE32" s="143" t="e">
        <f t="shared" si="25"/>
        <v>#REF!</v>
      </c>
      <c r="AF32" s="143" t="e">
        <f t="shared" si="25"/>
        <v>#REF!</v>
      </c>
      <c r="AG32" s="143" t="e">
        <f t="shared" si="25"/>
        <v>#REF!</v>
      </c>
      <c r="AH32" s="143" t="e">
        <f t="shared" si="25"/>
        <v>#REF!</v>
      </c>
      <c r="AI32" s="143" t="e">
        <f t="shared" si="25"/>
        <v>#REF!</v>
      </c>
      <c r="AJ32" s="144" t="e">
        <f t="shared" si="25"/>
        <v>#REF!</v>
      </c>
      <c r="AK32" s="134"/>
      <c r="AL32" s="135"/>
      <c r="AM32" s="266" t="str">
        <f t="shared" si="24"/>
        <v>März</v>
      </c>
      <c r="AN32" s="30"/>
      <c r="AO32" s="30"/>
      <c r="AP32" s="30" t="e">
        <f>IF(SUM($AP$1:$AP$4)&gt;1,0,IF(SUM($AP$1:$AP$4)&lt;1,0,($AP$26*$AP$1)))</f>
        <v>#REF!</v>
      </c>
      <c r="AQ32" s="30" t="e">
        <f>IF(SUM($AP$1:$AP$4)&gt;1,0,IF(SUM($AP$1:$AP$4)&lt;1,0,($AP$26*$AP$2)))</f>
        <v>#REF!</v>
      </c>
      <c r="AR32" s="30" t="e">
        <f>IF(SUM($AP$1:$AP$4)&gt;1,0,IF(SUM($AP$1:$AP$4)&lt;1,0,($AP$26*$AP$3)))</f>
        <v>#REF!</v>
      </c>
      <c r="AS32" s="30" t="e">
        <f>IF(SUM($AP$1:$AP$4)&gt;1,0,IF(SUM($AP$1:$AP$4)&lt;1,0,($AP$26*$AP$4)))</f>
        <v>#REF!</v>
      </c>
      <c r="AT32" s="30"/>
      <c r="AU32" s="30"/>
      <c r="AV32" s="30"/>
      <c r="AW32" s="30"/>
      <c r="AX32" s="30"/>
      <c r="AY32" s="30"/>
      <c r="AZ32" s="30"/>
      <c r="BA32" s="30"/>
      <c r="BB32" s="30"/>
      <c r="BC32" s="1"/>
      <c r="BD32" s="384" t="s">
        <v>246</v>
      </c>
      <c r="BE32" s="384">
        <v>417</v>
      </c>
      <c r="BF32" s="350">
        <f t="shared" si="0"/>
        <v>4.17</v>
      </c>
      <c r="BG32" s="1"/>
      <c r="BH32" s="1"/>
    </row>
    <row r="33" spans="1:60" ht="12.75" customHeight="1" x14ac:dyDescent="0.2">
      <c r="A33" s="31"/>
      <c r="B33" s="62"/>
      <c r="C33" s="32"/>
      <c r="D33" s="38" t="e">
        <f>C13*(D32*100/C14)/100</f>
        <v>#REF!</v>
      </c>
      <c r="E33" s="32"/>
      <c r="F33" s="38" t="e">
        <f>E13*(F32*100/E14)/100</f>
        <v>#REF!</v>
      </c>
      <c r="G33" s="32"/>
      <c r="H33" s="38" t="e">
        <f>G13*(H32*100/G14)/100</f>
        <v>#REF!</v>
      </c>
      <c r="I33" s="32"/>
      <c r="J33" s="224" t="e">
        <f>I13*(J32*100/I14)/100</f>
        <v>#REF!</v>
      </c>
      <c r="K33" s="66" t="s">
        <v>11</v>
      </c>
      <c r="L33" s="67">
        <v>0.15</v>
      </c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259" t="e">
        <f>CONCATENATE("Personalkosten Gehalt - "," ",E11)</f>
        <v>#REF!</v>
      </c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1"/>
      <c r="AM33" s="266" t="str">
        <f t="shared" si="24"/>
        <v>April</v>
      </c>
      <c r="AN33" s="30"/>
      <c r="AO33" s="30"/>
      <c r="AP33" s="30"/>
      <c r="AQ33" s="30" t="e">
        <f>IF(SUM($AP$1:$AP$4)&gt;1,0,IF(SUM($AP$1:$AP$4)&lt;1,0,($AQ$26*$AP$1)))</f>
        <v>#REF!</v>
      </c>
      <c r="AR33" s="30" t="e">
        <f>IF(SUM($AP$1:$AP$4)&gt;1,0,IF(SUM($AP$1:$AP$4)&lt;1,0,($AQ$26*$AP$2)))</f>
        <v>#REF!</v>
      </c>
      <c r="AS33" s="30" t="e">
        <f>IF(SUM($AP$1:$AP$4)&gt;1,0,IF(SUM($AP$1:$AP$4)&lt;1,0,($AQ$26*$AP$3)))</f>
        <v>#REF!</v>
      </c>
      <c r="AT33" s="30" t="e">
        <f>IF(SUM($AP$1:$AP$4)&gt;1,0,IF(SUM($AP$1:$AP$4)&lt;1,0,($AQ$26*$AP$4)))</f>
        <v>#REF!</v>
      </c>
      <c r="AU33" s="30"/>
      <c r="AV33" s="30"/>
      <c r="AW33" s="30"/>
      <c r="AX33" s="30"/>
      <c r="AY33" s="30"/>
      <c r="AZ33" s="30"/>
      <c r="BA33" s="30"/>
      <c r="BB33" s="30"/>
      <c r="BC33" s="1"/>
      <c r="BD33" s="384" t="s">
        <v>247</v>
      </c>
      <c r="BE33" s="384">
        <v>412</v>
      </c>
      <c r="BF33" s="350">
        <f t="shared" si="0"/>
        <v>4.12</v>
      </c>
      <c r="BG33" s="1"/>
      <c r="BH33" s="1"/>
    </row>
    <row r="34" spans="1:60" ht="12.75" customHeight="1" x14ac:dyDescent="0.2">
      <c r="A34" s="31" t="str">
        <f>"ab"&amp;" "&amp;R29&amp;" Euro"</f>
        <v>ab 270501 Euro</v>
      </c>
      <c r="B34" s="32" t="str">
        <f>L29</f>
        <v>0,45*zvE - 17.078,74</v>
      </c>
      <c r="C34" s="38" t="e">
        <f>IF(#REF!=1,(P29*C13-O29),(P29*(C13/2)-O29))</f>
        <v>#REF!</v>
      </c>
      <c r="D34" s="38" t="e">
        <f>(P29*C14-O29)</f>
        <v>#REF!</v>
      </c>
      <c r="E34" s="38" t="e">
        <f>IF(#REF!=1,(P29*E13-O29),(P29*(E13/2)-O29))</f>
        <v>#REF!</v>
      </c>
      <c r="F34" s="38" t="e">
        <f>(P29*E14-O29)</f>
        <v>#REF!</v>
      </c>
      <c r="G34" s="38" t="e">
        <f>IF(#REF!=1,(P29*G13-O29),(P29*(G13/2)-O29))</f>
        <v>#REF!</v>
      </c>
      <c r="H34" s="38" t="e">
        <f>(P29*G14-O29)</f>
        <v>#REF!</v>
      </c>
      <c r="I34" s="38" t="e">
        <f>IF(#REF!=1,(P29*I13-O29),(P29*(I13/2)-O29))</f>
        <v>#REF!</v>
      </c>
      <c r="J34" s="224" t="e">
        <f>(P29*I14-O29)</f>
        <v>#REF!</v>
      </c>
      <c r="K34" s="66" t="s">
        <v>13</v>
      </c>
      <c r="L34" s="67">
        <v>0.13</v>
      </c>
      <c r="M34" s="64"/>
      <c r="N34" s="64"/>
      <c r="O34" s="64"/>
      <c r="P34" s="64"/>
      <c r="Q34" s="64"/>
      <c r="R34" s="64"/>
      <c r="S34" s="64"/>
      <c r="T34" s="64"/>
      <c r="U34" s="64"/>
      <c r="V34" s="65"/>
      <c r="W34" s="139" t="e">
        <f>DATE(YEAR(#REF!),MONTH(#REF!)+#REF!,DAY(#REF!))</f>
        <v>#REF!</v>
      </c>
      <c r="X34" s="138" t="e">
        <f>#REF!</f>
        <v>#REF!</v>
      </c>
      <c r="Y34" s="138" t="e">
        <f>#REF!</f>
        <v>#REF!</v>
      </c>
      <c r="Z34" s="138" t="e">
        <f>#REF!</f>
        <v>#REF!</v>
      </c>
      <c r="AA34" s="138" t="e">
        <f>#REF!</f>
        <v>#REF!</v>
      </c>
      <c r="AB34" s="138" t="e">
        <f>#REF!</f>
        <v>#REF!</v>
      </c>
      <c r="AC34" s="138" t="e">
        <f>#REF!</f>
        <v>#REF!</v>
      </c>
      <c r="AD34" s="138" t="e">
        <f>#REF!</f>
        <v>#REF!</v>
      </c>
      <c r="AE34" s="138" t="e">
        <f>#REF!</f>
        <v>#REF!</v>
      </c>
      <c r="AF34" s="138" t="e">
        <f>#REF!</f>
        <v>#REF!</v>
      </c>
      <c r="AG34" s="138" t="e">
        <f>#REF!</f>
        <v>#REF!</v>
      </c>
      <c r="AH34" s="138" t="e">
        <f>#REF!</f>
        <v>#REF!</v>
      </c>
      <c r="AI34" s="138" t="e">
        <f>#REF!</f>
        <v>#REF!</v>
      </c>
      <c r="AJ34" s="147" t="s">
        <v>108</v>
      </c>
      <c r="AK34" s="134" t="s">
        <v>144</v>
      </c>
      <c r="AL34" s="135" t="s">
        <v>7</v>
      </c>
      <c r="AM34" s="266" t="str">
        <f t="shared" si="24"/>
        <v>Mai</v>
      </c>
      <c r="AN34" s="30"/>
      <c r="AO34" s="30"/>
      <c r="AP34" s="30"/>
      <c r="AQ34" s="30"/>
      <c r="AR34" s="30" t="e">
        <f>IF(SUM($AP$1:$AP$4)&gt;1,0,IF(SUM($AP$1:$AP$4)&lt;1,0,($AR$26*$AP$1)))</f>
        <v>#REF!</v>
      </c>
      <c r="AS34" s="30" t="e">
        <f>IF(SUM($AP$1:$AP$4)&gt;1,0,IF(SUM($AP$1:$AP$4)&lt;1,0,($AR$26*$AP$2)))</f>
        <v>#REF!</v>
      </c>
      <c r="AT34" s="30" t="e">
        <f>IF(SUM($AP$1:$AP$4)&gt;1,0,IF(SUM($AP$1:$AP$4)&lt;1,0,($AR$26*$AP$3)))</f>
        <v>#REF!</v>
      </c>
      <c r="AU34" s="30" t="e">
        <f>IF(SUM($AP$1:$AP$4)&gt;1,0,IF(SUM($AP$1:$AP$4)&lt;1,0,($AR$26*$AP$4)))</f>
        <v>#REF!</v>
      </c>
      <c r="AV34" s="30"/>
      <c r="AW34" s="30"/>
      <c r="AX34" s="30"/>
      <c r="AY34" s="30"/>
      <c r="AZ34" s="30"/>
      <c r="BA34" s="30"/>
      <c r="BB34" s="30"/>
      <c r="BC34" s="1"/>
      <c r="BD34" s="384" t="s">
        <v>248</v>
      </c>
      <c r="BE34" s="384">
        <v>500</v>
      </c>
      <c r="BF34" s="350">
        <f t="shared" si="0"/>
        <v>5</v>
      </c>
      <c r="BG34" s="1"/>
      <c r="BH34" s="1"/>
    </row>
    <row r="35" spans="1:60" ht="12.75" customHeight="1" thickBot="1" x14ac:dyDescent="0.25">
      <c r="A35" s="68"/>
      <c r="B35" s="69"/>
      <c r="C35" s="70"/>
      <c r="D35" s="70" t="e">
        <f>C13*(D34*100/C14)/100</f>
        <v>#REF!</v>
      </c>
      <c r="E35" s="70"/>
      <c r="F35" s="70" t="e">
        <f>E13*(F34*100/E14)/100</f>
        <v>#REF!</v>
      </c>
      <c r="G35" s="70"/>
      <c r="H35" s="70" t="e">
        <f>G13*(H34*100/G14)/100</f>
        <v>#REF!</v>
      </c>
      <c r="I35" s="70"/>
      <c r="J35" s="225" t="e">
        <f>I13*(J34*100/I14)/100</f>
        <v>#REF!</v>
      </c>
      <c r="K35" s="66" t="s">
        <v>48</v>
      </c>
      <c r="L35" s="67">
        <v>0.02</v>
      </c>
      <c r="M35" s="64"/>
      <c r="N35" s="64"/>
      <c r="O35" s="64"/>
      <c r="P35" s="64"/>
      <c r="Q35" s="64"/>
      <c r="R35" s="64"/>
      <c r="S35" s="64"/>
      <c r="T35" s="64"/>
      <c r="U35" s="64"/>
      <c r="V35" s="65"/>
      <c r="W35" s="136"/>
      <c r="X35" s="138"/>
      <c r="Y35" s="138"/>
      <c r="Z35" s="138"/>
      <c r="AA35" s="138"/>
      <c r="AB35" s="138"/>
      <c r="AC35" s="138"/>
      <c r="AD35" s="138"/>
      <c r="AE35" s="138"/>
      <c r="AF35" s="139"/>
      <c r="AG35" s="139"/>
      <c r="AH35" s="139"/>
      <c r="AI35" s="139"/>
      <c r="AJ35" s="134"/>
      <c r="AK35" s="134"/>
      <c r="AL35" s="135"/>
      <c r="AM35" s="266" t="str">
        <f t="shared" si="24"/>
        <v>Juni</v>
      </c>
      <c r="AN35" s="30"/>
      <c r="AO35" s="30"/>
      <c r="AP35" s="30"/>
      <c r="AQ35" s="30"/>
      <c r="AR35" s="30"/>
      <c r="AS35" s="30" t="e">
        <f>IF(SUM($AP$1:$AP$4)&gt;1,0,IF(SUM($AP$1:$AP$4)&lt;1,0,($AS$26*$AP$1)))</f>
        <v>#REF!</v>
      </c>
      <c r="AT35" s="30" t="e">
        <f>IF(SUM($AP$1:$AP$4)&gt;1,0,IF(SUM($AP$1:$AP$4)&lt;1,0,($AS$26*$AP$2)))</f>
        <v>#REF!</v>
      </c>
      <c r="AU35" s="30" t="e">
        <f>IF(SUM($AP$1:$AP$4)&gt;1,0,IF(SUM($AP$1:$AP$4)&lt;1,0,($AS$26*$AP$3)))</f>
        <v>#REF!</v>
      </c>
      <c r="AV35" s="30" t="e">
        <f>IF(SUM($AP$1:$AP$4)&gt;1,0,IF(SUM($AP$1:$AP$4)&lt;1,0,($AS$26*$AP$4)))</f>
        <v>#REF!</v>
      </c>
      <c r="AW35" s="30"/>
      <c r="AX35" s="30"/>
      <c r="AY35" s="30"/>
      <c r="AZ35" s="30"/>
      <c r="BA35" s="30"/>
      <c r="BB35" s="30"/>
      <c r="BC35" s="1"/>
      <c r="BD35" s="384" t="s">
        <v>626</v>
      </c>
      <c r="BE35" s="384">
        <v>460</v>
      </c>
      <c r="BF35" s="350">
        <f t="shared" si="0"/>
        <v>4.5999999999999996</v>
      </c>
      <c r="BG35" s="1"/>
      <c r="BH35" s="1"/>
    </row>
    <row r="36" spans="1:60" ht="12.75" customHeight="1" x14ac:dyDescent="0.2">
      <c r="A36" s="414" t="s">
        <v>49</v>
      </c>
      <c r="B36" s="414"/>
      <c r="C36" s="414"/>
      <c r="D36" s="414"/>
      <c r="E36" s="414"/>
      <c r="F36" s="414"/>
      <c r="G36" s="414"/>
      <c r="H36" s="415"/>
      <c r="I36" s="221"/>
      <c r="J36" s="196"/>
      <c r="K36" s="66" t="s">
        <v>29</v>
      </c>
      <c r="L36" s="67"/>
      <c r="M36" s="64"/>
      <c r="N36" s="64"/>
      <c r="O36" s="64"/>
      <c r="P36" s="64"/>
      <c r="Q36" s="64"/>
      <c r="R36" s="64"/>
      <c r="S36" s="64"/>
      <c r="T36" s="64"/>
      <c r="U36" s="64"/>
      <c r="V36" s="65"/>
      <c r="W36" s="136" t="e">
        <f>DATE(YEAR(#REF!),MONTH(#REF!)+#REF!,DAY(#REF!))</f>
        <v>#REF!</v>
      </c>
      <c r="X36" s="143" t="e">
        <f>IF(AND(#REF!&lt;=X$34,Berechnungen!$W34&gt;X$34),#REF!,0)</f>
        <v>#REF!</v>
      </c>
      <c r="Y36" s="143" t="e">
        <f>IF(AND(#REF!&lt;=Y$34,Berechnungen!$W34&gt;Y$34),#REF!,0)</f>
        <v>#REF!</v>
      </c>
      <c r="Z36" s="143" t="e">
        <f>IF(AND(#REF!&lt;=Z$34,Berechnungen!$W34&gt;Z$34),#REF!,0)</f>
        <v>#REF!</v>
      </c>
      <c r="AA36" s="143" t="e">
        <f>IF(AND(#REF!&lt;=AA$34,Berechnungen!$W34&gt;AA$34),#REF!,0)</f>
        <v>#REF!</v>
      </c>
      <c r="AB36" s="143" t="e">
        <f>IF(AND(#REF!&lt;=AB$34,Berechnungen!$W34&gt;AB$34),#REF!,0)</f>
        <v>#REF!</v>
      </c>
      <c r="AC36" s="143" t="e">
        <f>IF(AND(#REF!&lt;=AC$34,Berechnungen!$W34&gt;AC$34),#REF!,0)</f>
        <v>#REF!</v>
      </c>
      <c r="AD36" s="143" t="e">
        <f>IF(AND(#REF!&lt;=AD$34,Berechnungen!$W34&gt;AD$34),#REF!,0)</f>
        <v>#REF!</v>
      </c>
      <c r="AE36" s="143" t="e">
        <f>IF(AND(#REF!&lt;=AE$34,Berechnungen!$W34&gt;AE$34),#REF!,0)</f>
        <v>#REF!</v>
      </c>
      <c r="AF36" s="143" t="e">
        <f>IF(AND(#REF!&lt;=AF$34,Berechnungen!$W34&gt;AF$34),#REF!,0)</f>
        <v>#REF!</v>
      </c>
      <c r="AG36" s="143" t="e">
        <f>IF(AND(#REF!&lt;=AG$34,Berechnungen!$W34&gt;AG$34),#REF!,0)</f>
        <v>#REF!</v>
      </c>
      <c r="AH36" s="143" t="e">
        <f>IF(AND(#REF!&lt;=AH$34,Berechnungen!$W34&gt;AH$34),#REF!,0)</f>
        <v>#REF!</v>
      </c>
      <c r="AI36" s="143" t="e">
        <f>IF(AND(#REF!&lt;=AI$34,Berechnungen!$W34&gt;AI$34),#REF!,0)</f>
        <v>#REF!</v>
      </c>
      <c r="AJ36" s="144" t="e">
        <f>SUM(X36:AI36)</f>
        <v>#REF!</v>
      </c>
      <c r="AK36" s="144" t="e">
        <f>#REF!</f>
        <v>#REF!</v>
      </c>
      <c r="AL36" s="145" t="e">
        <f>SUM(AJ36:AK36)</f>
        <v>#REF!</v>
      </c>
      <c r="AM36" s="266" t="str">
        <f t="shared" ref="AM36:AM41" si="26">AM16</f>
        <v>Juli</v>
      </c>
      <c r="AN36" s="30"/>
      <c r="AO36" s="30"/>
      <c r="AP36" s="30"/>
      <c r="AQ36" s="30"/>
      <c r="AR36" s="30"/>
      <c r="AS36" s="30"/>
      <c r="AT36" s="30" t="e">
        <f>IF(SUM($AP$1:$AP$4)&gt;1,0,IF(SUM($AP$1:$AP$4)&lt;1,0,($AT$26*$AP$1)))</f>
        <v>#REF!</v>
      </c>
      <c r="AU36" s="30" t="e">
        <f>IF(SUM($AP$1:$AP$4)&gt;1,0,IF(SUM($AP$1:$AP$4)&lt;1,0,($AT$26*$AP$2)))</f>
        <v>#REF!</v>
      </c>
      <c r="AV36" s="30" t="e">
        <f>IF(SUM($AP$1:$AP$4)&gt;1,0,IF(SUM($AP$1:$AP$4)&lt;1,0,($AT$26*$AP$3)))</f>
        <v>#REF!</v>
      </c>
      <c r="AW36" s="30" t="e">
        <f>IF(SUM($AP$1:$AP$4)&gt;1,0,IF(SUM($AP$1:$AP$4)&lt;1,0,($AT$26*$AP$4)))</f>
        <v>#REF!</v>
      </c>
      <c r="AX36" s="30"/>
      <c r="AY36" s="30"/>
      <c r="AZ36" s="30"/>
      <c r="BA36" s="30"/>
      <c r="BB36" s="30"/>
      <c r="BC36" s="1"/>
      <c r="BD36" s="384" t="s">
        <v>249</v>
      </c>
      <c r="BE36" s="384">
        <v>480</v>
      </c>
      <c r="BF36" s="350">
        <f t="shared" si="0"/>
        <v>4.8</v>
      </c>
      <c r="BG36" s="1"/>
      <c r="BH36" s="1"/>
    </row>
    <row r="37" spans="1:60" ht="12.75" customHeight="1" x14ac:dyDescent="0.2">
      <c r="A37" s="71"/>
      <c r="B37" s="72"/>
      <c r="C37" s="72"/>
      <c r="D37" s="72"/>
      <c r="E37" s="73"/>
      <c r="F37" s="73"/>
      <c r="G37" s="74"/>
      <c r="H37" s="74"/>
      <c r="I37" s="74"/>
      <c r="J37" s="75"/>
      <c r="K37" s="66" t="s">
        <v>31</v>
      </c>
      <c r="L37" s="67"/>
      <c r="M37" s="64"/>
      <c r="N37" s="64"/>
      <c r="O37" s="64"/>
      <c r="P37" s="64"/>
      <c r="Q37" s="64"/>
      <c r="R37" s="64"/>
      <c r="S37" s="64"/>
      <c r="T37" s="64"/>
      <c r="U37" s="64"/>
      <c r="V37" s="65"/>
      <c r="W37" s="136" t="e">
        <f>DATE(YEAR(#REF!),MONTH(#REF!)+#REF!,DAY(#REF!))</f>
        <v>#REF!</v>
      </c>
      <c r="X37" s="143" t="e">
        <f>IF(AND(#REF!&lt;=X$34,Berechnungen!$W36&gt;X$34),#REF!,0)</f>
        <v>#REF!</v>
      </c>
      <c r="Y37" s="143" t="e">
        <f>IF(AND(#REF!&lt;=Y$34,Berechnungen!$W36&gt;Y$34),#REF!,0)</f>
        <v>#REF!</v>
      </c>
      <c r="Z37" s="143" t="e">
        <f>IF(AND(#REF!&lt;=Z$34,Berechnungen!$W36&gt;Z$34),#REF!,0)</f>
        <v>#REF!</v>
      </c>
      <c r="AA37" s="143" t="e">
        <f>IF(AND(#REF!&lt;=AA$34,Berechnungen!$W36&gt;AA$34),#REF!,0)</f>
        <v>#REF!</v>
      </c>
      <c r="AB37" s="143" t="e">
        <f>IF(AND(#REF!&lt;=AB$34,Berechnungen!$W36&gt;AB$34),#REF!,0)</f>
        <v>#REF!</v>
      </c>
      <c r="AC37" s="143" t="e">
        <f>IF(AND(#REF!&lt;=AC$34,Berechnungen!$W36&gt;AC$34),#REF!,0)</f>
        <v>#REF!</v>
      </c>
      <c r="AD37" s="143" t="e">
        <f>IF(AND(#REF!&lt;=AD$34,Berechnungen!$W36&gt;AD$34),#REF!,0)</f>
        <v>#REF!</v>
      </c>
      <c r="AE37" s="143" t="e">
        <f>IF(AND(#REF!&lt;=AE$34,Berechnungen!$W36&gt;AE$34),#REF!,0)</f>
        <v>#REF!</v>
      </c>
      <c r="AF37" s="143" t="e">
        <f>IF(AND(#REF!&lt;=AF$34,Berechnungen!$W36&gt;AF$34),#REF!,0)</f>
        <v>#REF!</v>
      </c>
      <c r="AG37" s="143" t="e">
        <f>IF(AND(#REF!&lt;=AG$34,Berechnungen!$W36&gt;AG$34),#REF!,0)</f>
        <v>#REF!</v>
      </c>
      <c r="AH37" s="143" t="e">
        <f>IF(AND(#REF!&lt;=AH$34,Berechnungen!$W36&gt;AH$34),#REF!,0)</f>
        <v>#REF!</v>
      </c>
      <c r="AI37" s="143" t="e">
        <f>IF(AND(#REF!&lt;=AI$34,Berechnungen!$W36&gt;AI$34),#REF!,0)</f>
        <v>#REF!</v>
      </c>
      <c r="AJ37" s="144" t="e">
        <f t="shared" ref="AJ37:AJ47" si="27">SUM(X37:AI37)</f>
        <v>#REF!</v>
      </c>
      <c r="AK37" s="144"/>
      <c r="AL37" s="145" t="e">
        <f t="shared" ref="AL37:AL48" si="28">SUM(AJ37:AK37)</f>
        <v>#REF!</v>
      </c>
      <c r="AM37" s="266" t="str">
        <f t="shared" si="26"/>
        <v>August</v>
      </c>
      <c r="AN37" s="30"/>
      <c r="AO37" s="30"/>
      <c r="AP37" s="30"/>
      <c r="AQ37" s="30"/>
      <c r="AR37" s="30"/>
      <c r="AS37" s="30"/>
      <c r="AT37" s="30"/>
      <c r="AU37" s="30" t="e">
        <f>IF(SUM($AP$1:$AP$4)&gt;1,0,IF(SUM($AP$1:$AP$4)&lt;1,0,($AU$26*$AP$1)))</f>
        <v>#REF!</v>
      </c>
      <c r="AV37" s="30" t="e">
        <f>IF(SUM($AP$1:$AP$4)&gt;1,0,IF(SUM($AP$1:$AP$4)&lt;1,0,($AU$26*$AP$2)))</f>
        <v>#REF!</v>
      </c>
      <c r="AW37" s="30" t="e">
        <f>IF(SUM($AP$1:$AP$4)&gt;1,0,IF(SUM($AP$1:$AP$4)&lt;1,0,($AU$26*$AP$3)))</f>
        <v>#REF!</v>
      </c>
      <c r="AX37" s="30" t="e">
        <f>IF(SUM($AP$1:$AP$4)&gt;1,0,IF(SUM($AP$1:$AP$4)&lt;1,0,($AU$26*$AP$4)))</f>
        <v>#REF!</v>
      </c>
      <c r="AY37" s="30"/>
      <c r="AZ37" s="30"/>
      <c r="BA37" s="30"/>
      <c r="BB37" s="30"/>
      <c r="BC37" s="1"/>
      <c r="BD37" s="384" t="s">
        <v>250</v>
      </c>
      <c r="BE37" s="384">
        <v>475</v>
      </c>
      <c r="BF37" s="350">
        <f t="shared" si="0"/>
        <v>4.75</v>
      </c>
      <c r="BG37" s="1"/>
      <c r="BH37" s="1"/>
    </row>
    <row r="38" spans="1:60" ht="12.75" customHeight="1" x14ac:dyDescent="0.2">
      <c r="A38" s="76" t="e">
        <f>IF(#REF!=1,"Kapitalgesellschaft",IF(#REF!=2,"Personengesellschaft",0))</f>
        <v>#REF!</v>
      </c>
      <c r="B38" s="72"/>
      <c r="C38" s="77" t="e">
        <f>C11</f>
        <v>#REF!</v>
      </c>
      <c r="D38" s="77"/>
      <c r="E38" s="77" t="e">
        <f>E11</f>
        <v>#REF!</v>
      </c>
      <c r="F38" s="77"/>
      <c r="G38" s="78" t="e">
        <f>G11</f>
        <v>#REF!</v>
      </c>
      <c r="H38" s="78"/>
      <c r="I38" s="228" t="e">
        <f>"GJ"&amp;" "&amp;#REF!+3</f>
        <v>#REF!</v>
      </c>
      <c r="J38" s="79"/>
      <c r="K38" s="66" t="s">
        <v>32</v>
      </c>
      <c r="L38" s="67">
        <v>8.9999999999999993E-3</v>
      </c>
      <c r="M38" s="64"/>
      <c r="N38" s="64"/>
      <c r="O38" s="64"/>
      <c r="P38" s="64"/>
      <c r="Q38" s="64"/>
      <c r="R38" s="64"/>
      <c r="S38" s="64"/>
      <c r="T38" s="64"/>
      <c r="U38" s="64"/>
      <c r="V38" s="65"/>
      <c r="W38" s="136" t="e">
        <f>DATE(YEAR(#REF!),MONTH(#REF!)+#REF!,DAY(#REF!))</f>
        <v>#REF!</v>
      </c>
      <c r="X38" s="143" t="e">
        <f>IF(AND(#REF!&lt;=X$34,Berechnungen!$W37&gt;X$34),#REF!,0)</f>
        <v>#REF!</v>
      </c>
      <c r="Y38" s="143" t="e">
        <f>IF(AND(#REF!&lt;=Y$34,Berechnungen!$W37&gt;Y$34),#REF!,0)</f>
        <v>#REF!</v>
      </c>
      <c r="Z38" s="143" t="e">
        <f>IF(AND(#REF!&lt;=Z$34,Berechnungen!$W36&gt;Z$34),#REF!,0)</f>
        <v>#REF!</v>
      </c>
      <c r="AA38" s="143" t="e">
        <f>IF(AND(#REF!&lt;=AA$34,Berechnungen!$W37&gt;AA$34),#REF!,0)</f>
        <v>#REF!</v>
      </c>
      <c r="AB38" s="143" t="e">
        <f>IF(AND(#REF!&lt;=AB$34,Berechnungen!$W37&gt;AB$34),#REF!,0)</f>
        <v>#REF!</v>
      </c>
      <c r="AC38" s="143" t="e">
        <f>IF(AND(#REF!&lt;=AC$34,Berechnungen!$W36&gt;AC$34),#REF!,0)</f>
        <v>#REF!</v>
      </c>
      <c r="AD38" s="143" t="e">
        <f>IF(AND(#REF!&lt;=AD$34,Berechnungen!$W37&gt;AD$34),#REF!,0)</f>
        <v>#REF!</v>
      </c>
      <c r="AE38" s="143" t="e">
        <f>IF(AND(#REF!&lt;=AE$34,Berechnungen!$W37&gt;AE$34),#REF!,0)</f>
        <v>#REF!</v>
      </c>
      <c r="AF38" s="143" t="e">
        <f>IF(AND(#REF!&lt;=AF$34,Berechnungen!$W37&gt;AF$34),#REF!,0)</f>
        <v>#REF!</v>
      </c>
      <c r="AG38" s="143" t="e">
        <f>IF(AND(#REF!&lt;=AG$34,Berechnungen!$W37&gt;AG$34),#REF!,0)</f>
        <v>#REF!</v>
      </c>
      <c r="AH38" s="143" t="e">
        <f>IF(AND(#REF!&lt;=AH$34,Berechnungen!$W37&gt;AH$34),#REF!,0)</f>
        <v>#REF!</v>
      </c>
      <c r="AI38" s="143" t="e">
        <f>IF(AND(#REF!&lt;=AI$34,Berechnungen!$W37&gt;AI$34),#REF!,0)</f>
        <v>#REF!</v>
      </c>
      <c r="AJ38" s="144" t="e">
        <f t="shared" si="27"/>
        <v>#REF!</v>
      </c>
      <c r="AK38" s="144"/>
      <c r="AL38" s="145" t="e">
        <f t="shared" si="28"/>
        <v>#REF!</v>
      </c>
      <c r="AM38" s="266" t="str">
        <f t="shared" si="26"/>
        <v>September</v>
      </c>
      <c r="AN38" s="30"/>
      <c r="AO38" s="30"/>
      <c r="AP38" s="30"/>
      <c r="AQ38" s="30"/>
      <c r="AR38" s="30"/>
      <c r="AS38" s="30"/>
      <c r="AT38" s="30"/>
      <c r="AU38" s="30"/>
      <c r="AV38" s="30" t="e">
        <f>IF(SUM($AP$1:$AP$4)&gt;1,0,IF(SUM($AP$1:$AP$4)&lt;1,0,($AV$26*$AP$1)))</f>
        <v>#REF!</v>
      </c>
      <c r="AW38" s="30" t="e">
        <f>IF(SUM($AP$1:$AP$4)&gt;1,0,IF(SUM($AP$1:$AP$4)&lt;1,0,($AV$26*$AP$2)))</f>
        <v>#REF!</v>
      </c>
      <c r="AX38" s="30" t="e">
        <f>IF(SUM($AP$1:$AP$4)&gt;1,0,IF(SUM($AP$1:$AP$4)&lt;1,0,($AV$26*$AP$3)))</f>
        <v>#REF!</v>
      </c>
      <c r="AY38" s="30" t="e">
        <f>IF(SUM($AP$1:$AP$4)&gt;1,0,IF(SUM($AP$1:$AP$4)&lt;1,0,($AV$26*$AP$4)))</f>
        <v>#REF!</v>
      </c>
      <c r="AZ38" s="30"/>
      <c r="BA38" s="30"/>
      <c r="BB38" s="30"/>
      <c r="BC38" s="1"/>
      <c r="BD38" s="384" t="s">
        <v>251</v>
      </c>
      <c r="BE38" s="384">
        <v>459</v>
      </c>
      <c r="BF38" s="350">
        <f t="shared" si="0"/>
        <v>4.59</v>
      </c>
      <c r="BG38" s="1"/>
      <c r="BH38" s="1"/>
    </row>
    <row r="39" spans="1:60" ht="12.75" customHeight="1" x14ac:dyDescent="0.2">
      <c r="A39" s="71"/>
      <c r="B39" s="72"/>
      <c r="C39" s="72"/>
      <c r="D39" s="72"/>
      <c r="E39" s="73"/>
      <c r="F39" s="73"/>
      <c r="G39" s="80"/>
      <c r="H39" s="80"/>
      <c r="I39" s="80"/>
      <c r="J39" s="81"/>
      <c r="K39" s="66" t="s">
        <v>33</v>
      </c>
      <c r="L39" s="67">
        <v>1.9E-3</v>
      </c>
      <c r="M39" s="64"/>
      <c r="N39" s="64"/>
      <c r="O39" s="64"/>
      <c r="P39" s="64"/>
      <c r="Q39" s="64"/>
      <c r="R39" s="64"/>
      <c r="S39" s="64"/>
      <c r="T39" s="64"/>
      <c r="U39" s="64"/>
      <c r="V39" s="65"/>
      <c r="W39" s="136" t="e">
        <f>DATE(YEAR(#REF!),MONTH(#REF!)+#REF!,DAY(#REF!))</f>
        <v>#REF!</v>
      </c>
      <c r="X39" s="143" t="e">
        <f>IF(AND(#REF!&lt;=X$34,Berechnungen!$W38&gt;X$34),#REF!,0)</f>
        <v>#REF!</v>
      </c>
      <c r="Y39" s="143" t="e">
        <f>IF(AND(#REF!&lt;=Y$34,Berechnungen!$W38&gt;Y$34),#REF!,0)</f>
        <v>#REF!</v>
      </c>
      <c r="Z39" s="143" t="e">
        <f>IF(AND(#REF!&lt;=Z$34,Berechnungen!$W37&gt;Z$34),#REF!,0)</f>
        <v>#REF!</v>
      </c>
      <c r="AA39" s="143" t="e">
        <f>IF(AND(#REF!&lt;=AA$34,Berechnungen!$W38&gt;AA$34),#REF!,0)</f>
        <v>#REF!</v>
      </c>
      <c r="AB39" s="143" t="e">
        <f>IF(AND(#REF!&lt;=AB$34,Berechnungen!$W38&gt;AB$34),#REF!,0)</f>
        <v>#REF!</v>
      </c>
      <c r="AC39" s="143" t="e">
        <f>IF(AND(#REF!&lt;=AC$34,Berechnungen!$W37&gt;AC$34),#REF!,0)</f>
        <v>#REF!</v>
      </c>
      <c r="AD39" s="143" t="e">
        <f>IF(AND(#REF!&lt;=AD$34,Berechnungen!$W38&gt;AD$34),#REF!,0)</f>
        <v>#REF!</v>
      </c>
      <c r="AE39" s="143" t="e">
        <f>IF(AND(#REF!&lt;=AE$34,Berechnungen!$W38&gt;AE$34),#REF!,0)</f>
        <v>#REF!</v>
      </c>
      <c r="AF39" s="143" t="e">
        <f>IF(AND(#REF!&lt;=AF$34,Berechnungen!$W38&gt;AF$34),#REF!,0)</f>
        <v>#REF!</v>
      </c>
      <c r="AG39" s="143" t="e">
        <f>IF(AND(#REF!&lt;=AG$34,Berechnungen!$W38&gt;AG$34),#REF!,0)</f>
        <v>#REF!</v>
      </c>
      <c r="AH39" s="143" t="e">
        <f>IF(AND(#REF!&lt;=AH$34,Berechnungen!$W38&gt;AH$34),#REF!,0)</f>
        <v>#REF!</v>
      </c>
      <c r="AI39" s="143" t="e">
        <f>IF(AND(#REF!&lt;=AI$34,Berechnungen!$W38&gt;AI$34),#REF!,0)</f>
        <v>#REF!</v>
      </c>
      <c r="AJ39" s="144" t="e">
        <f t="shared" si="27"/>
        <v>#REF!</v>
      </c>
      <c r="AK39" s="144"/>
      <c r="AL39" s="145" t="e">
        <f t="shared" si="28"/>
        <v>#REF!</v>
      </c>
      <c r="AM39" s="266" t="str">
        <f t="shared" si="26"/>
        <v>Oktober</v>
      </c>
      <c r="AN39" s="30"/>
      <c r="AO39" s="30"/>
      <c r="AP39" s="30"/>
      <c r="AQ39" s="30"/>
      <c r="AR39" s="30"/>
      <c r="AS39" s="30"/>
      <c r="AT39" s="30"/>
      <c r="AU39" s="30"/>
      <c r="AV39" s="30"/>
      <c r="AW39" s="30" t="e">
        <f>IF(SUM($AP$1:$AP$4)&gt;1,0,IF(SUM($AP$1:$AP$4)&lt;1,0,($AW$26*$AP$1)))</f>
        <v>#REF!</v>
      </c>
      <c r="AX39" s="30" t="e">
        <f>IF(SUM($AP$1:$AP$4)&gt;1,0,IF(SUM($AP$1:$AP$4)&lt;1,0,($AW$26*$AP$2)))</f>
        <v>#REF!</v>
      </c>
      <c r="AY39" s="30" t="e">
        <f>IF(SUM($AP$1:$AP$4)&gt;1,0,IF(SUM($AP$1:$AP$4)&lt;1,0,($AW$26*$AP$3)))</f>
        <v>#REF!</v>
      </c>
      <c r="AZ39" s="30" t="e">
        <f>IF(SUM($AP$1:$AP$4)&gt;1,0,IF(SUM($AP$1:$AP$4)&lt;1,0,($AW$26*$AP$4)))</f>
        <v>#REF!</v>
      </c>
      <c r="BA39" s="30"/>
      <c r="BB39" s="30"/>
      <c r="BC39" s="1"/>
      <c r="BD39" s="384" t="s">
        <v>252</v>
      </c>
      <c r="BE39" s="384">
        <v>415</v>
      </c>
      <c r="BF39" s="350">
        <f t="shared" si="0"/>
        <v>4.1500000000000004</v>
      </c>
      <c r="BG39" s="1"/>
      <c r="BH39" s="1"/>
    </row>
    <row r="40" spans="1:60" ht="12.75" customHeight="1" x14ac:dyDescent="0.2">
      <c r="A40" s="71" t="s">
        <v>50</v>
      </c>
      <c r="B40" s="72"/>
      <c r="C40" s="80">
        <f>'Rentabilität 2020'!Q88+'Rentabilität 2020'!Q90-'Rentabilität 2020'!Q91</f>
        <v>0</v>
      </c>
      <c r="D40" s="80"/>
      <c r="E40" s="80" t="e">
        <f>#REF!+#REF!-#REF!</f>
        <v>#REF!</v>
      </c>
      <c r="F40" s="80"/>
      <c r="G40" s="80" t="e">
        <f>#REF!+#REF!-#REF!</f>
        <v>#REF!</v>
      </c>
      <c r="H40" s="80"/>
      <c r="I40" s="80" t="e">
        <f>#REF!+#REF!-#REF!</f>
        <v>#REF!</v>
      </c>
      <c r="J40" s="81"/>
      <c r="K40" s="66" t="s">
        <v>51</v>
      </c>
      <c r="L40" s="67">
        <v>5.9999999999999995E-4</v>
      </c>
      <c r="M40" s="64"/>
      <c r="N40" s="64"/>
      <c r="O40" s="64"/>
      <c r="P40" s="64"/>
      <c r="Q40" s="64"/>
      <c r="R40" s="64"/>
      <c r="S40" s="64"/>
      <c r="T40" s="64"/>
      <c r="U40" s="64"/>
      <c r="V40" s="65"/>
      <c r="W40" s="136" t="e">
        <f>DATE(YEAR(#REF!),MONTH(#REF!)+#REF!,DAY(#REF!))</f>
        <v>#REF!</v>
      </c>
      <c r="X40" s="143" t="e">
        <f>IF(AND(#REF!&lt;=X$34,Berechnungen!$W39&gt;X$34),#REF!,0)</f>
        <v>#REF!</v>
      </c>
      <c r="Y40" s="143" t="e">
        <f>IF(AND(#REF!&lt;=Y$34,Berechnungen!$W39&gt;Y$34),#REF!,0)</f>
        <v>#REF!</v>
      </c>
      <c r="Z40" s="143" t="e">
        <f>IF(AND(#REF!&lt;=Z$34,Berechnungen!$W38&gt;Z$34),#REF!,0)</f>
        <v>#REF!</v>
      </c>
      <c r="AA40" s="143" t="e">
        <f>IF(AND(#REF!&lt;=AA$34,Berechnungen!$W39&gt;AA$34),#REF!,0)</f>
        <v>#REF!</v>
      </c>
      <c r="AB40" s="143" t="e">
        <f>IF(AND(#REF!&lt;=AB$34,Berechnungen!$W39&gt;AB$34),#REF!,0)</f>
        <v>#REF!</v>
      </c>
      <c r="AC40" s="143" t="e">
        <f>IF(AND(#REF!&lt;=AC$34,Berechnungen!$W38&gt;AC$34),#REF!,0)</f>
        <v>#REF!</v>
      </c>
      <c r="AD40" s="143" t="e">
        <f>IF(AND(#REF!&lt;=AD$34,Berechnungen!$W39&gt;AD$34),#REF!,0)</f>
        <v>#REF!</v>
      </c>
      <c r="AE40" s="143" t="e">
        <f>IF(AND(#REF!&lt;=AE$34,Berechnungen!$W39&gt;AE$34),#REF!,0)</f>
        <v>#REF!</v>
      </c>
      <c r="AF40" s="143" t="e">
        <f>IF(AND(#REF!&lt;=AF$34,Berechnungen!$W39&gt;AF$34),#REF!,0)</f>
        <v>#REF!</v>
      </c>
      <c r="AG40" s="143" t="e">
        <f>IF(AND(#REF!&lt;=AG$34,Berechnungen!$W39&gt;AG$34),#REF!,0)</f>
        <v>#REF!</v>
      </c>
      <c r="AH40" s="143" t="e">
        <f>IF(AND(#REF!&lt;=AH$34,Berechnungen!$W39&gt;AH$34),#REF!,0)</f>
        <v>#REF!</v>
      </c>
      <c r="AI40" s="143" t="e">
        <f>IF(AND(#REF!&lt;=AI$34,Berechnungen!$W39&gt;AI$34),#REF!,0)</f>
        <v>#REF!</v>
      </c>
      <c r="AJ40" s="144" t="e">
        <f t="shared" si="27"/>
        <v>#REF!</v>
      </c>
      <c r="AK40" s="144"/>
      <c r="AL40" s="145" t="e">
        <f t="shared" si="28"/>
        <v>#REF!</v>
      </c>
      <c r="AM40" s="266" t="str">
        <f t="shared" si="26"/>
        <v>November</v>
      </c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 t="e">
        <f>IF(SUM($AP$1:$AP$4)&gt;1,0,IF(SUM($AP$1:$AP$4)&lt;1,0,($AX$26*$AP$1)))</f>
        <v>#REF!</v>
      </c>
      <c r="AY40" s="30" t="e">
        <f>IF(SUM($AP$1:$AP$4)&gt;1,0,IF(SUM($AP$1:$AP$4)&lt;1,0,($AX$26*$AP$2)))</f>
        <v>#REF!</v>
      </c>
      <c r="AZ40" s="30" t="e">
        <f>IF(SUM($AP$1:$AP$4)&gt;1,0,IF(SUM($AP$1:$AP$4)&lt;1,0,($AX$26*$AP$3)))</f>
        <v>#REF!</v>
      </c>
      <c r="BA40" s="30" t="e">
        <f>IF(SUM($AP$1:$AP$4)&gt;1,0,IF(SUM($AP$1:$AP$4)&lt;1,0,($AX$26*$AP$4)))</f>
        <v>#REF!</v>
      </c>
      <c r="BB40" s="30"/>
      <c r="BC40" s="1"/>
      <c r="BD40" s="384" t="s">
        <v>253</v>
      </c>
      <c r="BE40" s="384">
        <v>480</v>
      </c>
      <c r="BF40" s="350">
        <f t="shared" si="0"/>
        <v>4.8</v>
      </c>
      <c r="BG40" s="1"/>
      <c r="BH40" s="1"/>
    </row>
    <row r="41" spans="1:60" ht="14.25" x14ac:dyDescent="0.2">
      <c r="A41" s="71"/>
      <c r="B41" s="72"/>
      <c r="C41" s="80"/>
      <c r="D41" s="80"/>
      <c r="E41" s="80"/>
      <c r="F41" s="80"/>
      <c r="G41" s="80"/>
      <c r="H41" s="80"/>
      <c r="I41" s="80"/>
      <c r="J41" s="81"/>
      <c r="K41" s="63"/>
      <c r="L41" s="82">
        <f>SUM(L33:L40)</f>
        <v>0.31150000000000005</v>
      </c>
      <c r="M41" s="64"/>
      <c r="N41" s="64"/>
      <c r="O41" s="64"/>
      <c r="P41" s="64"/>
      <c r="Q41" s="64"/>
      <c r="R41" s="64"/>
      <c r="S41" s="64"/>
      <c r="T41" s="64"/>
      <c r="U41" s="64"/>
      <c r="V41" s="65"/>
      <c r="W41" s="136" t="e">
        <f>DATE(YEAR(#REF!),MONTH(#REF!)+#REF!,DAY(#REF!))</f>
        <v>#REF!</v>
      </c>
      <c r="X41" s="143" t="e">
        <f>IF(AND(#REF!&lt;=X$34,Berechnungen!$W40&gt;X$34),#REF!,0)</f>
        <v>#REF!</v>
      </c>
      <c r="Y41" s="143" t="e">
        <f>IF(AND(#REF!&lt;=Y$34,Berechnungen!$W40&gt;Y$34),#REF!,0)</f>
        <v>#REF!</v>
      </c>
      <c r="Z41" s="143" t="e">
        <f>IF(AND(#REF!&lt;=Z$34,Berechnungen!$W39&gt;Z$34),#REF!,0)</f>
        <v>#REF!</v>
      </c>
      <c r="AA41" s="143" t="e">
        <f>IF(AND(#REF!&lt;=AA$34,Berechnungen!$W40&gt;AA$34),#REF!,0)</f>
        <v>#REF!</v>
      </c>
      <c r="AB41" s="143" t="e">
        <f>IF(AND(#REF!&lt;=AB$34,Berechnungen!$W40&gt;AB$34),#REF!,0)</f>
        <v>#REF!</v>
      </c>
      <c r="AC41" s="143" t="e">
        <f>IF(AND(#REF!&lt;=AC$34,Berechnungen!$W39&gt;AC$34),#REF!,0)</f>
        <v>#REF!</v>
      </c>
      <c r="AD41" s="143" t="e">
        <f>IF(AND(#REF!&lt;=AD$34,Berechnungen!$W40&gt;AD$34),#REF!,0)</f>
        <v>#REF!</v>
      </c>
      <c r="AE41" s="143" t="e">
        <f>IF(AND(#REF!&lt;=AE$34,Berechnungen!$W40&gt;AE$34),#REF!,0)</f>
        <v>#REF!</v>
      </c>
      <c r="AF41" s="143" t="e">
        <f>IF(AND(#REF!&lt;=AF$34,Berechnungen!$W40&gt;AF$34),#REF!,0)</f>
        <v>#REF!</v>
      </c>
      <c r="AG41" s="143" t="e">
        <f>IF(AND(#REF!&lt;=AG$34,Berechnungen!$W40&gt;AG$34),#REF!,0)</f>
        <v>#REF!</v>
      </c>
      <c r="AH41" s="143" t="e">
        <f>IF(AND(#REF!&lt;=AH$34,Berechnungen!$W40&gt;AH$34),#REF!,0)</f>
        <v>#REF!</v>
      </c>
      <c r="AI41" s="143" t="e">
        <f>IF(AND(#REF!&lt;=AI$34,Berechnungen!$W40&gt;AI$34),#REF!,0)</f>
        <v>#REF!</v>
      </c>
      <c r="AJ41" s="144" t="e">
        <f t="shared" si="27"/>
        <v>#REF!</v>
      </c>
      <c r="AK41" s="144"/>
      <c r="AL41" s="145" t="e">
        <f t="shared" si="28"/>
        <v>#REF!</v>
      </c>
      <c r="AM41" s="266" t="str">
        <f t="shared" si="26"/>
        <v>Dezember</v>
      </c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 t="e">
        <f>IF(SUM($AP$1:$AP$4)&gt;1,0,IF(SUM($AP$1:$AP$4)&lt;1,0,($AY$26*$AP$1)))</f>
        <v>#REF!</v>
      </c>
      <c r="AZ41" s="30" t="e">
        <f>IF(SUM($AP$1:$AP$4)&gt;1,0,IF(SUM($AP$1:$AP$4)&lt;1,0,($AY$26*$AP$2)))</f>
        <v>#REF!</v>
      </c>
      <c r="BA41" s="30" t="e">
        <f>IF(SUM($AP$1:$AP$4)&gt;1,0,IF(SUM($AP$1:$AP$4)&lt;1,0,($AY$26*$AP$3)))</f>
        <v>#REF!</v>
      </c>
      <c r="BB41" s="30" t="e">
        <f>IF(SUM($AP$1:$AP$4)&gt;1,0,IF(SUM($AP$1:$AP$4)&lt;1,0,($AY$26*$AP$4)))</f>
        <v>#REF!</v>
      </c>
      <c r="BC41" s="1"/>
      <c r="BD41" s="384" t="s">
        <v>254</v>
      </c>
      <c r="BE41" s="384">
        <v>440</v>
      </c>
      <c r="BF41" s="350">
        <f t="shared" si="0"/>
        <v>4.4000000000000004</v>
      </c>
      <c r="BG41" s="1"/>
      <c r="BH41" s="1"/>
    </row>
    <row r="42" spans="1:60" ht="12.75" customHeight="1" thickBot="1" x14ac:dyDescent="0.25">
      <c r="A42" s="71" t="s">
        <v>52</v>
      </c>
      <c r="B42" s="83">
        <v>24500</v>
      </c>
      <c r="C42" s="80"/>
      <c r="D42" s="80"/>
      <c r="E42" s="73"/>
      <c r="F42" s="73"/>
      <c r="G42" s="80"/>
      <c r="H42" s="80"/>
      <c r="I42" s="80"/>
      <c r="J42" s="81"/>
      <c r="K42" s="63"/>
      <c r="L42" s="64"/>
      <c r="M42" s="64"/>
      <c r="N42" s="64"/>
      <c r="O42" s="64"/>
      <c r="P42" s="64"/>
      <c r="Q42" s="64"/>
      <c r="R42" s="64"/>
      <c r="S42" s="64"/>
      <c r="T42" s="64"/>
      <c r="U42" s="243"/>
      <c r="V42" s="244"/>
      <c r="W42" s="136" t="e">
        <f>DATE(YEAR(#REF!),MONTH(#REF!)+#REF!,DAY(#REF!))</f>
        <v>#REF!</v>
      </c>
      <c r="X42" s="143" t="e">
        <f>IF(AND(#REF!&lt;=X$34,Berechnungen!$W41&gt;X$34),#REF!,0)</f>
        <v>#REF!</v>
      </c>
      <c r="Y42" s="143" t="e">
        <f>IF(AND(#REF!&lt;=Y$34,Berechnungen!$W41&gt;Y$34),#REF!,0)</f>
        <v>#REF!</v>
      </c>
      <c r="Z42" s="143" t="e">
        <f>IF(AND(#REF!&lt;=Z$34,Berechnungen!$W40&gt;Z$34),#REF!,0)</f>
        <v>#REF!</v>
      </c>
      <c r="AA42" s="143" t="e">
        <f>IF(AND(#REF!&lt;=AA$34,Berechnungen!$W41&gt;AA$34),#REF!,0)</f>
        <v>#REF!</v>
      </c>
      <c r="AB42" s="143" t="e">
        <f>IF(AND(#REF!&lt;=AB$34,Berechnungen!$W41&gt;AB$34),#REF!,0)</f>
        <v>#REF!</v>
      </c>
      <c r="AC42" s="143" t="e">
        <f>IF(AND(#REF!&lt;=AC$34,Berechnungen!$W40&gt;AC$34),#REF!,0)</f>
        <v>#REF!</v>
      </c>
      <c r="AD42" s="143" t="e">
        <f>IF(AND(#REF!&lt;=AD$34,Berechnungen!$W41&gt;AD$34),#REF!,0)</f>
        <v>#REF!</v>
      </c>
      <c r="AE42" s="143" t="e">
        <f>IF(AND(#REF!&lt;=AE$34,Berechnungen!$W41&gt;AE$34),#REF!,0)</f>
        <v>#REF!</v>
      </c>
      <c r="AF42" s="143" t="e">
        <f>IF(AND(#REF!&lt;=AF$34,Berechnungen!$W41&gt;AF$34),#REF!,0)</f>
        <v>#REF!</v>
      </c>
      <c r="AG42" s="143" t="e">
        <f>IF(AND(#REF!&lt;=AG$34,Berechnungen!$W41&gt;AG$34),#REF!,0)</f>
        <v>#REF!</v>
      </c>
      <c r="AH42" s="143" t="e">
        <f>IF(AND(#REF!&lt;=AH$34,Berechnungen!$W41&gt;AH$34),#REF!,0)</f>
        <v>#REF!</v>
      </c>
      <c r="AI42" s="143" t="e">
        <f>IF(AND(#REF!&lt;=AI$34,Berechnungen!$W41&gt;AI$34),#REF!,0)</f>
        <v>#REF!</v>
      </c>
      <c r="AJ42" s="144" t="e">
        <f t="shared" si="27"/>
        <v>#REF!</v>
      </c>
      <c r="AK42" s="144"/>
      <c r="AL42" s="145" t="e">
        <f t="shared" si="28"/>
        <v>#REF!</v>
      </c>
      <c r="AM42" s="266"/>
      <c r="AN42" s="30" t="e">
        <f t="shared" ref="AN42:BB42" si="29">SUM(AN27:AN41)</f>
        <v>#REF!</v>
      </c>
      <c r="AO42" s="30" t="e">
        <f t="shared" si="29"/>
        <v>#REF!</v>
      </c>
      <c r="AP42" s="30" t="e">
        <f t="shared" si="29"/>
        <v>#REF!</v>
      </c>
      <c r="AQ42" s="30" t="e">
        <f t="shared" si="29"/>
        <v>#REF!</v>
      </c>
      <c r="AR42" s="30" t="e">
        <f t="shared" si="29"/>
        <v>#REF!</v>
      </c>
      <c r="AS42" s="30" t="e">
        <f t="shared" si="29"/>
        <v>#REF!</v>
      </c>
      <c r="AT42" s="30" t="e">
        <f t="shared" si="29"/>
        <v>#REF!</v>
      </c>
      <c r="AU42" s="30" t="e">
        <f t="shared" si="29"/>
        <v>#REF!</v>
      </c>
      <c r="AV42" s="30" t="e">
        <f t="shared" si="29"/>
        <v>#REF!</v>
      </c>
      <c r="AW42" s="30" t="e">
        <f t="shared" si="29"/>
        <v>#REF!</v>
      </c>
      <c r="AX42" s="30" t="e">
        <f t="shared" si="29"/>
        <v>#REF!</v>
      </c>
      <c r="AY42" s="30" t="e">
        <f t="shared" si="29"/>
        <v>#REF!</v>
      </c>
      <c r="AZ42" s="30" t="e">
        <f t="shared" si="29"/>
        <v>#REF!</v>
      </c>
      <c r="BA42" s="30" t="e">
        <f t="shared" si="29"/>
        <v>#REF!</v>
      </c>
      <c r="BB42" s="30" t="e">
        <f t="shared" si="29"/>
        <v>#REF!</v>
      </c>
      <c r="BC42" s="1"/>
      <c r="BD42" s="384" t="s">
        <v>255</v>
      </c>
      <c r="BE42" s="384">
        <v>450</v>
      </c>
      <c r="BF42" s="350">
        <f t="shared" si="0"/>
        <v>4.5</v>
      </c>
      <c r="BG42" s="1"/>
      <c r="BH42" s="1"/>
    </row>
    <row r="43" spans="1:60" ht="14.25" x14ac:dyDescent="0.2">
      <c r="A43" s="71" t="s">
        <v>53</v>
      </c>
      <c r="B43" s="72"/>
      <c r="C43" s="80">
        <f>'Rentabilität 2020'!Q88+'Rentabilität 2020'!Q87</f>
        <v>0</v>
      </c>
      <c r="D43" s="80"/>
      <c r="E43" s="80" t="e">
        <f>#REF!+#REF!</f>
        <v>#REF!</v>
      </c>
      <c r="F43" s="80"/>
      <c r="G43" s="80" t="e">
        <f>#REF!+#REF!</f>
        <v>#REF!</v>
      </c>
      <c r="H43" s="80"/>
      <c r="I43" s="80" t="e">
        <f>#REF!+#REF!</f>
        <v>#REF!</v>
      </c>
      <c r="J43" s="81"/>
      <c r="K43" s="396" t="s">
        <v>54</v>
      </c>
      <c r="L43" s="396"/>
      <c r="M43" s="396"/>
      <c r="N43" s="396"/>
      <c r="O43" s="396"/>
      <c r="P43" s="396"/>
      <c r="Q43" s="396"/>
      <c r="R43" s="396"/>
      <c r="S43" s="396"/>
      <c r="T43" s="397"/>
      <c r="U43" s="237"/>
      <c r="V43" s="240"/>
      <c r="W43" s="136" t="e">
        <f>DATE(YEAR(#REF!),MONTH(#REF!)+#REF!,DAY(#REF!))</f>
        <v>#REF!</v>
      </c>
      <c r="X43" s="143" t="e">
        <f>IF(AND(#REF!&lt;=X$34,Berechnungen!$W42&gt;X$34),#REF!,0)</f>
        <v>#REF!</v>
      </c>
      <c r="Y43" s="143" t="e">
        <f>IF(AND(#REF!&lt;=Y$34,Berechnungen!$W42&gt;Y$34),#REF!,0)</f>
        <v>#REF!</v>
      </c>
      <c r="Z43" s="143" t="e">
        <f>IF(AND(#REF!&lt;=Z$34,Berechnungen!$W41&gt;Z$34),#REF!,0)</f>
        <v>#REF!</v>
      </c>
      <c r="AA43" s="143" t="e">
        <f>IF(AND(#REF!&lt;=AA$34,Berechnungen!$W42&gt;AA$34),#REF!,0)</f>
        <v>#REF!</v>
      </c>
      <c r="AB43" s="143" t="e">
        <f>IF(AND(#REF!&lt;=AB$34,Berechnungen!$W42&gt;AB$34),#REF!,0)</f>
        <v>#REF!</v>
      </c>
      <c r="AC43" s="143" t="e">
        <f>IF(AND(#REF!&lt;=AC$34,Berechnungen!$W41&gt;AC$34),#REF!,0)</f>
        <v>#REF!</v>
      </c>
      <c r="AD43" s="143" t="e">
        <f>IF(AND(#REF!&lt;=AD$34,Berechnungen!$W42&gt;AD$34),#REF!,0)</f>
        <v>#REF!</v>
      </c>
      <c r="AE43" s="143" t="e">
        <f>IF(AND(#REF!&lt;=AE$34,Berechnungen!$W42&gt;AE$34),#REF!,0)</f>
        <v>#REF!</v>
      </c>
      <c r="AF43" s="143" t="e">
        <f>IF(AND(#REF!&lt;=AF$34,Berechnungen!$W42&gt;AF$34),#REF!,0)</f>
        <v>#REF!</v>
      </c>
      <c r="AG43" s="143" t="e">
        <f>IF(AND(#REF!&lt;=AG$34,Berechnungen!$W42&gt;AG$34),#REF!,0)</f>
        <v>#REF!</v>
      </c>
      <c r="AH43" s="143" t="e">
        <f>IF(AND(#REF!&lt;=AH$34,Berechnungen!$W42&gt;AH$34),#REF!,0)</f>
        <v>#REF!</v>
      </c>
      <c r="AI43" s="143" t="e">
        <f>IF(AND(#REF!&lt;=AI$34,Berechnungen!$W42&gt;AI$34),#REF!,0)</f>
        <v>#REF!</v>
      </c>
      <c r="AJ43" s="144" t="e">
        <f t="shared" si="27"/>
        <v>#REF!</v>
      </c>
      <c r="AK43" s="144"/>
      <c r="AL43" s="145" t="e">
        <f t="shared" si="28"/>
        <v>#REF!</v>
      </c>
      <c r="AM43" s="266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"/>
      <c r="BD43" s="384" t="s">
        <v>256</v>
      </c>
      <c r="BE43" s="384">
        <v>443</v>
      </c>
      <c r="BF43" s="350">
        <f t="shared" si="0"/>
        <v>4.43</v>
      </c>
      <c r="BG43" s="1"/>
      <c r="BH43" s="1"/>
    </row>
    <row r="44" spans="1:60" ht="14.25" x14ac:dyDescent="0.2">
      <c r="A44" s="71" t="s">
        <v>55</v>
      </c>
      <c r="B44" s="72"/>
      <c r="C44" s="80">
        <f>ROUND(C43,-2)</f>
        <v>0</v>
      </c>
      <c r="D44" s="80"/>
      <c r="E44" s="80" t="e">
        <f>ROUND(E43,-2)</f>
        <v>#REF!</v>
      </c>
      <c r="F44" s="80"/>
      <c r="G44" s="80" t="e">
        <f>ROUND(G43,-2)</f>
        <v>#REF!</v>
      </c>
      <c r="H44" s="80"/>
      <c r="I44" s="80" t="e">
        <f>ROUND(I43,-2)</f>
        <v>#REF!</v>
      </c>
      <c r="J44" s="81"/>
      <c r="K44" s="84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  <c r="W44" s="136" t="e">
        <f>DATE(YEAR(#REF!),MONTH(#REF!)+#REF!,DAY(#REF!))</f>
        <v>#REF!</v>
      </c>
      <c r="X44" s="143" t="e">
        <f>IF(AND(#REF!&lt;=X$34,Berechnungen!$W43&gt;X$34),#REF!,0)</f>
        <v>#REF!</v>
      </c>
      <c r="Y44" s="143" t="e">
        <f>IF(AND(#REF!&lt;=Y$34,Berechnungen!$W43&gt;Y$34),#REF!,0)</f>
        <v>#REF!</v>
      </c>
      <c r="Z44" s="143" t="e">
        <f>IF(AND(#REF!&lt;=Z$34,Berechnungen!$W42&gt;Z$34),#REF!,0)</f>
        <v>#REF!</v>
      </c>
      <c r="AA44" s="143" t="e">
        <f>IF(AND(#REF!&lt;=AA$34,Berechnungen!$W43&gt;AA$34),#REF!,0)</f>
        <v>#REF!</v>
      </c>
      <c r="AB44" s="143" t="e">
        <f>IF(AND(#REF!&lt;=AB$34,Berechnungen!$W43&gt;AB$34),#REF!,0)</f>
        <v>#REF!</v>
      </c>
      <c r="AC44" s="143" t="e">
        <f>IF(AND(#REF!&lt;=AC$34,Berechnungen!$W42&gt;AC$34),#REF!,0)</f>
        <v>#REF!</v>
      </c>
      <c r="AD44" s="143" t="e">
        <f>IF(AND(#REF!&lt;=AD$34,Berechnungen!$W43&gt;AD$34),#REF!,0)</f>
        <v>#REF!</v>
      </c>
      <c r="AE44" s="143" t="e">
        <f>IF(AND(#REF!&lt;=AE$34,Berechnungen!$W43&gt;AE$34),#REF!,0)</f>
        <v>#REF!</v>
      </c>
      <c r="AF44" s="143" t="e">
        <f>IF(AND(#REF!&lt;=AF$34,Berechnungen!$W43&gt;AF$34),#REF!,0)</f>
        <v>#REF!</v>
      </c>
      <c r="AG44" s="143" t="e">
        <f>IF(AND(#REF!&lt;=AG$34,Berechnungen!$W43&gt;AG$34),#REF!,0)</f>
        <v>#REF!</v>
      </c>
      <c r="AH44" s="143" t="e">
        <f>IF(AND(#REF!&lt;=AH$34,Berechnungen!$W43&gt;AH$34),#REF!,0)</f>
        <v>#REF!</v>
      </c>
      <c r="AI44" s="143" t="e">
        <f>IF(AND(#REF!&lt;=AI$34,Berechnungen!$W43&gt;AI$34),#REF!,0)</f>
        <v>#REF!</v>
      </c>
      <c r="AJ44" s="144" t="e">
        <f t="shared" si="27"/>
        <v>#REF!</v>
      </c>
      <c r="AK44" s="144"/>
      <c r="AL44" s="145" t="e">
        <f t="shared" si="28"/>
        <v>#REF!</v>
      </c>
      <c r="AM44" s="270" t="e">
        <f>G11</f>
        <v>#REF!</v>
      </c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"/>
      <c r="BD44" s="384" t="s">
        <v>257</v>
      </c>
      <c r="BE44" s="384">
        <v>458</v>
      </c>
      <c r="BF44" s="350">
        <f t="shared" si="0"/>
        <v>4.58</v>
      </c>
      <c r="BG44" s="1"/>
      <c r="BH44" s="1"/>
    </row>
    <row r="45" spans="1:60" ht="14.25" x14ac:dyDescent="0.2">
      <c r="A45" s="71" t="s">
        <v>56</v>
      </c>
      <c r="B45" s="72"/>
      <c r="C45" s="80" t="e">
        <f>IF(#REF!=1,0,IF(#REF!=2,B42,IF(#REF!=3,0,0)))</f>
        <v>#REF!</v>
      </c>
      <c r="D45" s="80"/>
      <c r="E45" s="80" t="e">
        <f>IF(#REF!=1,0,IF(#REF!=2,B42,IF(#REF!=3,0,0)))</f>
        <v>#REF!</v>
      </c>
      <c r="F45" s="80"/>
      <c r="G45" s="80" t="e">
        <f>IF(#REF!=1,0,IF(#REF!=2,B42,IF(#REF!=3,0,0)))</f>
        <v>#REF!</v>
      </c>
      <c r="H45" s="80"/>
      <c r="I45" s="80" t="e">
        <f>IF(#REF!=1,0,IF(#REF!=2,B42,IF(#REF!=3,0,0)))</f>
        <v>#REF!</v>
      </c>
      <c r="J45" s="81"/>
      <c r="K45" s="84" t="s">
        <v>57</v>
      </c>
      <c r="L45" s="87" t="s">
        <v>58</v>
      </c>
      <c r="M45" s="87" t="s">
        <v>59</v>
      </c>
      <c r="N45" s="85"/>
      <c r="O45" s="85"/>
      <c r="P45" s="85"/>
      <c r="Q45" s="85"/>
      <c r="R45" s="85"/>
      <c r="S45" s="85"/>
      <c r="T45" s="85"/>
      <c r="U45" s="85"/>
      <c r="V45" s="86"/>
      <c r="W45" s="136" t="e">
        <f>DATE(YEAR(#REF!),MONTH(#REF!)+#REF!,DAY(#REF!))</f>
        <v>#REF!</v>
      </c>
      <c r="X45" s="143" t="e">
        <f>IF(AND(#REF!&lt;=X$34,Berechnungen!$W44&gt;X$34),#REF!,0)</f>
        <v>#REF!</v>
      </c>
      <c r="Y45" s="143" t="e">
        <f>IF(AND(#REF!&lt;=Y$34,Berechnungen!$W44&gt;Y$34),#REF!,0)</f>
        <v>#REF!</v>
      </c>
      <c r="Z45" s="143" t="e">
        <f>IF(AND(#REF!&lt;=Z$34,Berechnungen!$W43&gt;Z$34),#REF!,0)</f>
        <v>#REF!</v>
      </c>
      <c r="AA45" s="143" t="e">
        <f>IF(AND(#REF!&lt;=AA$34,Berechnungen!$W44&gt;AA$34),#REF!,0)</f>
        <v>#REF!</v>
      </c>
      <c r="AB45" s="143" t="e">
        <f>IF(AND(#REF!&lt;=AB$34,Berechnungen!$W44&gt;AB$34),#REF!,0)</f>
        <v>#REF!</v>
      </c>
      <c r="AC45" s="143" t="e">
        <f>IF(AND(#REF!&lt;=AC$34,Berechnungen!$W43&gt;AC$34),#REF!,0)</f>
        <v>#REF!</v>
      </c>
      <c r="AD45" s="143" t="e">
        <f>IF(AND(#REF!&lt;=AD$34,Berechnungen!$W44&gt;AD$34),#REF!,0)</f>
        <v>#REF!</v>
      </c>
      <c r="AE45" s="143" t="e">
        <f>IF(AND(#REF!&lt;=AE$34,Berechnungen!$W44&gt;AE$34),#REF!,0)</f>
        <v>#REF!</v>
      </c>
      <c r="AF45" s="143" t="e">
        <f>IF(AND(#REF!&lt;=AF$34,Berechnungen!$W44&gt;AF$34),#REF!,0)</f>
        <v>#REF!</v>
      </c>
      <c r="AG45" s="143" t="e">
        <f>IF(AND(#REF!&lt;=AG$34,Berechnungen!$W44&gt;AG$34),#REF!,0)</f>
        <v>#REF!</v>
      </c>
      <c r="AH45" s="143" t="e">
        <f>IF(AND(#REF!&lt;=AH$34,Berechnungen!$W44&gt;AH$34),#REF!,0)</f>
        <v>#REF!</v>
      </c>
      <c r="AI45" s="143" t="e">
        <f>IF(AND(#REF!&lt;=AI$34,Berechnungen!$W44&gt;AI$34),#REF!,0)</f>
        <v>#REF!</v>
      </c>
      <c r="AJ45" s="144" t="e">
        <f t="shared" si="27"/>
        <v>#REF!</v>
      </c>
      <c r="AK45" s="144"/>
      <c r="AL45" s="145" t="e">
        <f t="shared" si="28"/>
        <v>#REF!</v>
      </c>
      <c r="AM45" s="266"/>
      <c r="AN45" s="19" t="str">
        <f t="shared" ref="AN45:BB45" si="30">AN7</f>
        <v>Januar</v>
      </c>
      <c r="AO45" s="19" t="str">
        <f t="shared" si="30"/>
        <v>Februar</v>
      </c>
      <c r="AP45" s="19" t="str">
        <f t="shared" si="30"/>
        <v>März</v>
      </c>
      <c r="AQ45" s="19" t="str">
        <f t="shared" si="30"/>
        <v>April</v>
      </c>
      <c r="AR45" s="19" t="str">
        <f t="shared" si="30"/>
        <v>Mai</v>
      </c>
      <c r="AS45" s="19" t="str">
        <f t="shared" si="30"/>
        <v>Juni</v>
      </c>
      <c r="AT45" s="19" t="str">
        <f t="shared" si="30"/>
        <v>Juli</v>
      </c>
      <c r="AU45" s="19" t="str">
        <f t="shared" si="30"/>
        <v>August</v>
      </c>
      <c r="AV45" s="19" t="str">
        <f t="shared" si="30"/>
        <v>September</v>
      </c>
      <c r="AW45" s="19" t="str">
        <f t="shared" si="30"/>
        <v>Oktober</v>
      </c>
      <c r="AX45" s="19" t="str">
        <f t="shared" si="30"/>
        <v>November</v>
      </c>
      <c r="AY45" s="19" t="str">
        <f t="shared" si="30"/>
        <v>Dezember</v>
      </c>
      <c r="AZ45" s="19" t="str">
        <f t="shared" si="30"/>
        <v>Januar</v>
      </c>
      <c r="BA45" s="19" t="str">
        <f t="shared" si="30"/>
        <v>Februar</v>
      </c>
      <c r="BB45" s="19" t="str">
        <f t="shared" si="30"/>
        <v>März</v>
      </c>
      <c r="BC45" s="1"/>
      <c r="BD45" s="384" t="s">
        <v>258</v>
      </c>
      <c r="BE45" s="384">
        <v>495</v>
      </c>
      <c r="BF45" s="350">
        <f t="shared" si="0"/>
        <v>4.95</v>
      </c>
      <c r="BG45" s="1"/>
      <c r="BH45" s="1"/>
    </row>
    <row r="46" spans="1:60" ht="14.25" x14ac:dyDescent="0.2">
      <c r="A46" s="71" t="s">
        <v>60</v>
      </c>
      <c r="B46" s="72"/>
      <c r="C46" s="80" t="e">
        <f>IF(C44-C45&lt;0,0,C44-C45)</f>
        <v>#REF!</v>
      </c>
      <c r="D46" s="80"/>
      <c r="E46" s="80" t="e">
        <f>IF(E44-E45&lt;0,0,E44-E45)</f>
        <v>#REF!</v>
      </c>
      <c r="F46" s="80"/>
      <c r="G46" s="80" t="e">
        <f>IF(G44-G45&lt;0,0,G44-G45)</f>
        <v>#REF!</v>
      </c>
      <c r="H46" s="80"/>
      <c r="I46" s="80" t="e">
        <f>IF(I44-I45&lt;0,0,I44-I45)</f>
        <v>#REF!</v>
      </c>
      <c r="J46" s="81"/>
      <c r="K46" s="84" t="s">
        <v>618</v>
      </c>
      <c r="L46" s="88">
        <v>5212.5</v>
      </c>
      <c r="M46" s="88">
        <v>8450</v>
      </c>
      <c r="N46" s="85"/>
      <c r="O46" s="85"/>
      <c r="P46" s="85"/>
      <c r="Q46" s="85"/>
      <c r="R46" s="85"/>
      <c r="S46" s="85"/>
      <c r="T46" s="85"/>
      <c r="U46" s="85"/>
      <c r="V46" s="86"/>
      <c r="W46" s="136" t="e">
        <f>DATE(YEAR(#REF!),MONTH(#REF!)+#REF!,DAY(#REF!))</f>
        <v>#REF!</v>
      </c>
      <c r="X46" s="143" t="e">
        <f>IF(AND(#REF!&lt;=X$34,Berechnungen!$W45&gt;X$34),#REF!,0)</f>
        <v>#REF!</v>
      </c>
      <c r="Y46" s="143" t="e">
        <f>IF(AND(#REF!&lt;=Y$34,Berechnungen!$W45&gt;Y$34),#REF!,0)</f>
        <v>#REF!</v>
      </c>
      <c r="Z46" s="143" t="e">
        <f>IF(AND(#REF!&lt;=Z$34,Berechnungen!$W44&gt;Z$34),#REF!,0)</f>
        <v>#REF!</v>
      </c>
      <c r="AA46" s="143" t="e">
        <f>IF(AND(#REF!&lt;=AA$34,Berechnungen!$W45&gt;AA$34),#REF!,0)</f>
        <v>#REF!</v>
      </c>
      <c r="AB46" s="143" t="e">
        <f>IF(AND(#REF!&lt;=AB$34,Berechnungen!$W45&gt;AB$34),#REF!,0)</f>
        <v>#REF!</v>
      </c>
      <c r="AC46" s="143" t="e">
        <f>IF(AND(#REF!&lt;=AC$34,Berechnungen!$W44&gt;AC$34),#REF!,0)</f>
        <v>#REF!</v>
      </c>
      <c r="AD46" s="143" t="e">
        <f>IF(AND(#REF!&lt;=AD$34,Berechnungen!$W45&gt;AD$34),#REF!,0)</f>
        <v>#REF!</v>
      </c>
      <c r="AE46" s="143" t="e">
        <f>IF(AND(#REF!&lt;=AE$34,Berechnungen!$W45&gt;AE$34),#REF!,0)</f>
        <v>#REF!</v>
      </c>
      <c r="AF46" s="143" t="e">
        <f>IF(AND(#REF!&lt;=AF$34,Berechnungen!$W45&gt;AF$34),#REF!,0)</f>
        <v>#REF!</v>
      </c>
      <c r="AG46" s="143" t="e">
        <f>IF(AND(#REF!&lt;=AG$34,Berechnungen!$W45&gt;AG$34),#REF!,0)</f>
        <v>#REF!</v>
      </c>
      <c r="AH46" s="143" t="e">
        <f>IF(AND(#REF!&lt;=AH$34,Berechnungen!$W45&gt;AH$34),#REF!,0)</f>
        <v>#REF!</v>
      </c>
      <c r="AI46" s="143" t="e">
        <f>IF(AND(#REF!&lt;=AI$34,Berechnungen!$W45&gt;AI$34),#REF!,0)</f>
        <v>#REF!</v>
      </c>
      <c r="AJ46" s="144" t="e">
        <f t="shared" si="27"/>
        <v>#REF!</v>
      </c>
      <c r="AK46" s="144"/>
      <c r="AL46" s="145" t="e">
        <f t="shared" si="28"/>
        <v>#REF!</v>
      </c>
      <c r="AM46" s="266"/>
      <c r="AN46" s="30" t="e">
        <f>(#REF!)</f>
        <v>#REF!</v>
      </c>
      <c r="AO46" s="30" t="e">
        <f>(#REF!)</f>
        <v>#REF!</v>
      </c>
      <c r="AP46" s="30" t="e">
        <f>(#REF!)</f>
        <v>#REF!</v>
      </c>
      <c r="AQ46" s="30" t="e">
        <f>(#REF!)</f>
        <v>#REF!</v>
      </c>
      <c r="AR46" s="30" t="e">
        <f>(#REF!)</f>
        <v>#REF!</v>
      </c>
      <c r="AS46" s="30" t="e">
        <f>(#REF!)</f>
        <v>#REF!</v>
      </c>
      <c r="AT46" s="30" t="e">
        <f>(#REF!)</f>
        <v>#REF!</v>
      </c>
      <c r="AU46" s="30" t="e">
        <f>(#REF!)</f>
        <v>#REF!</v>
      </c>
      <c r="AV46" s="30" t="e">
        <f>(#REF!)</f>
        <v>#REF!</v>
      </c>
      <c r="AW46" s="30" t="e">
        <f>(#REF!)</f>
        <v>#REF!</v>
      </c>
      <c r="AX46" s="30" t="e">
        <f>(#REF!)</f>
        <v>#REF!</v>
      </c>
      <c r="AY46" s="30" t="e">
        <f>(#REF!)</f>
        <v>#REF!</v>
      </c>
      <c r="AZ46" s="19"/>
      <c r="BA46" s="19"/>
      <c r="BB46" s="19"/>
      <c r="BC46" s="1"/>
      <c r="BD46" s="384" t="s">
        <v>259</v>
      </c>
      <c r="BE46" s="384">
        <v>475</v>
      </c>
      <c r="BF46" s="350">
        <f t="shared" si="0"/>
        <v>4.75</v>
      </c>
      <c r="BG46" s="1"/>
      <c r="BH46" s="1"/>
    </row>
    <row r="47" spans="1:60" ht="14.25" x14ac:dyDescent="0.2">
      <c r="A47" s="71" t="s">
        <v>61</v>
      </c>
      <c r="B47" s="89">
        <v>3.5000000000000003E-2</v>
      </c>
      <c r="C47" s="89">
        <f>$B$47</f>
        <v>3.5000000000000003E-2</v>
      </c>
      <c r="D47" s="89"/>
      <c r="E47" s="89">
        <f>$B$47</f>
        <v>3.5000000000000003E-2</v>
      </c>
      <c r="F47" s="89"/>
      <c r="G47" s="89">
        <f>$B$47</f>
        <v>3.5000000000000003E-2</v>
      </c>
      <c r="H47" s="89"/>
      <c r="I47" s="89">
        <f>$B$47</f>
        <v>3.5000000000000003E-2</v>
      </c>
      <c r="J47" s="197"/>
      <c r="K47" s="84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6"/>
      <c r="W47" s="136"/>
      <c r="X47" s="143" t="e">
        <f>IF(AND(#REF!&lt;=X$34,Berechnungen!$W46&gt;X$34),#REF!,0)</f>
        <v>#REF!</v>
      </c>
      <c r="Y47" s="143" t="e">
        <f>IF(AND(#REF!&lt;=Y$34,Berechnungen!$W46&gt;Y$34),#REF!,0)</f>
        <v>#REF!</v>
      </c>
      <c r="Z47" s="143" t="e">
        <f>IF(AND(#REF!&lt;=Z$34,Berechnungen!$W45&gt;Z$34),#REF!,0)</f>
        <v>#REF!</v>
      </c>
      <c r="AA47" s="143" t="e">
        <f>IF(AND(#REF!&lt;=AA$34,Berechnungen!$W46&gt;AA$34),#REF!,0)</f>
        <v>#REF!</v>
      </c>
      <c r="AB47" s="143" t="e">
        <f>IF(AND(#REF!&lt;=AB$34,Berechnungen!$W46&gt;AB$34),#REF!,0)</f>
        <v>#REF!</v>
      </c>
      <c r="AC47" s="143" t="e">
        <f>IF(AND(#REF!&lt;=AC$34,Berechnungen!$W45&gt;AC$34),#REF!,0)</f>
        <v>#REF!</v>
      </c>
      <c r="AD47" s="143" t="e">
        <f>IF(AND(#REF!&lt;=AD$34,Berechnungen!$W46&gt;AD$34),#REF!,0)</f>
        <v>#REF!</v>
      </c>
      <c r="AE47" s="143" t="e">
        <f>IF(AND(#REF!&lt;=AE$34,Berechnungen!$W45&gt;AE$34),#REF!,0)</f>
        <v>#REF!</v>
      </c>
      <c r="AF47" s="143" t="e">
        <f>IF(AND(#REF!&lt;=AF$34,Berechnungen!$W46&gt;AF$34),#REF!,0)</f>
        <v>#REF!</v>
      </c>
      <c r="AG47" s="143" t="e">
        <f>IF(AND(#REF!&lt;=AG$34,Berechnungen!$W46&gt;AG$34),#REF!,0)</f>
        <v>#REF!</v>
      </c>
      <c r="AH47" s="143" t="e">
        <f>IF(AND(#REF!&lt;=AH$34,Berechnungen!$W46&gt;AH$34),#REF!,0)</f>
        <v>#REF!</v>
      </c>
      <c r="AI47" s="143" t="e">
        <f>IF(AND(#REF!&lt;=AI$34,Berechnungen!$W46&gt;AI$34),#REF!,0)</f>
        <v>#REF!</v>
      </c>
      <c r="AJ47" s="144" t="e">
        <f t="shared" si="27"/>
        <v>#REF!</v>
      </c>
      <c r="AK47" s="144"/>
      <c r="AL47" s="145" t="e">
        <f t="shared" si="28"/>
        <v>#REF!</v>
      </c>
      <c r="AM47" s="266" t="str">
        <f t="shared" ref="AM47:AM61" si="31">AM27</f>
        <v>Übertrag</v>
      </c>
      <c r="AN47" s="30" t="e">
        <f>AZ39</f>
        <v>#REF!</v>
      </c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1"/>
      <c r="BD47" s="384" t="s">
        <v>260</v>
      </c>
      <c r="BE47" s="384">
        <v>490</v>
      </c>
      <c r="BF47" s="350">
        <f t="shared" si="0"/>
        <v>4.9000000000000004</v>
      </c>
      <c r="BG47" s="1"/>
      <c r="BH47" s="1"/>
    </row>
    <row r="48" spans="1:60" ht="12.75" customHeight="1" thickBot="1" x14ac:dyDescent="0.25">
      <c r="A48" s="71" t="s">
        <v>62</v>
      </c>
      <c r="B48" s="72"/>
      <c r="C48" s="80" t="e">
        <f>C46*C47</f>
        <v>#REF!</v>
      </c>
      <c r="D48" s="80"/>
      <c r="E48" s="80" t="e">
        <f>E46*E47</f>
        <v>#REF!</v>
      </c>
      <c r="F48" s="80"/>
      <c r="G48" s="80" t="e">
        <f>G46*G47</f>
        <v>#REF!</v>
      </c>
      <c r="H48" s="80"/>
      <c r="I48" s="80" t="e">
        <f t="shared" ref="I48" si="32">I46*I47</f>
        <v>#REF!</v>
      </c>
      <c r="J48" s="81"/>
      <c r="K48" s="84"/>
      <c r="L48" s="85"/>
      <c r="M48" s="85"/>
      <c r="N48" s="90" t="e">
        <f>C11</f>
        <v>#REF!</v>
      </c>
      <c r="O48" s="90"/>
      <c r="P48" s="91"/>
      <c r="Q48" s="85"/>
      <c r="R48" s="91"/>
      <c r="S48" s="85"/>
      <c r="T48" s="85"/>
      <c r="U48" s="85"/>
      <c r="V48" s="86"/>
      <c r="W48" s="137"/>
      <c r="X48" s="149" t="e">
        <f>SUM(X37:X47)</f>
        <v>#REF!</v>
      </c>
      <c r="Y48" s="149" t="e">
        <f t="shared" ref="Y48:AI48" si="33">SUM(Y37:Y47)</f>
        <v>#REF!</v>
      </c>
      <c r="Z48" s="149" t="e">
        <f t="shared" si="33"/>
        <v>#REF!</v>
      </c>
      <c r="AA48" s="149" t="e">
        <f t="shared" si="33"/>
        <v>#REF!</v>
      </c>
      <c r="AB48" s="149" t="e">
        <f t="shared" si="33"/>
        <v>#REF!</v>
      </c>
      <c r="AC48" s="149" t="e">
        <f t="shared" si="33"/>
        <v>#REF!</v>
      </c>
      <c r="AD48" s="149" t="e">
        <f t="shared" si="33"/>
        <v>#REF!</v>
      </c>
      <c r="AE48" s="149" t="e">
        <f t="shared" si="33"/>
        <v>#REF!</v>
      </c>
      <c r="AF48" s="149" t="e">
        <f t="shared" si="33"/>
        <v>#REF!</v>
      </c>
      <c r="AG48" s="149" t="e">
        <f t="shared" si="33"/>
        <v>#REF!</v>
      </c>
      <c r="AH48" s="149" t="e">
        <f t="shared" si="33"/>
        <v>#REF!</v>
      </c>
      <c r="AI48" s="149" t="e">
        <f t="shared" si="33"/>
        <v>#REF!</v>
      </c>
      <c r="AJ48" s="144" t="e">
        <f>SUM(AJ37:AJ47)</f>
        <v>#REF!</v>
      </c>
      <c r="AK48" s="150" t="e">
        <f>SUM(AK36:AK47)</f>
        <v>#REF!</v>
      </c>
      <c r="AL48" s="145" t="e">
        <f t="shared" si="28"/>
        <v>#REF!</v>
      </c>
      <c r="AM48" s="266" t="str">
        <f t="shared" si="31"/>
        <v>Übertrag</v>
      </c>
      <c r="AN48" s="30" t="e">
        <f>AZ40</f>
        <v>#REF!</v>
      </c>
      <c r="AO48" s="30" t="e">
        <f>BA40</f>
        <v>#REF!</v>
      </c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1"/>
      <c r="BD48" s="384" t="s">
        <v>261</v>
      </c>
      <c r="BE48" s="384">
        <v>405</v>
      </c>
      <c r="BF48" s="350">
        <f t="shared" si="0"/>
        <v>4.05</v>
      </c>
      <c r="BG48" s="1"/>
      <c r="BH48" s="1"/>
    </row>
    <row r="49" spans="1:60" ht="12.75" customHeight="1" x14ac:dyDescent="0.2">
      <c r="A49" s="71" t="e">
        <f>"Hebesatz der Gemeinde/Stadt "&amp;#REF!</f>
        <v>#REF!</v>
      </c>
      <c r="B49" s="92" t="e">
        <f>#REF!</f>
        <v>#REF!</v>
      </c>
      <c r="C49" s="92" t="e">
        <f>$B$49</f>
        <v>#REF!</v>
      </c>
      <c r="D49" s="92"/>
      <c r="E49" s="92" t="e">
        <f>$B$49</f>
        <v>#REF!</v>
      </c>
      <c r="F49" s="92"/>
      <c r="G49" s="92" t="e">
        <f>$B$49</f>
        <v>#REF!</v>
      </c>
      <c r="H49" s="92"/>
      <c r="I49" s="92" t="e">
        <f>$B$49</f>
        <v>#REF!</v>
      </c>
      <c r="J49" s="198"/>
      <c r="K49" s="84"/>
      <c r="L49" s="85"/>
      <c r="M49" s="85"/>
      <c r="N49" s="93" t="s">
        <v>5</v>
      </c>
      <c r="O49" s="93"/>
      <c r="P49" s="87"/>
      <c r="Q49" s="85"/>
      <c r="R49" s="87"/>
      <c r="S49" s="85"/>
      <c r="T49" s="85"/>
      <c r="U49" s="85"/>
      <c r="V49" s="86"/>
      <c r="W49" s="262" t="e">
        <f>CONCATENATE("Personalkosten Lohnnebenkosten - "," ",E11)</f>
        <v>#REF!</v>
      </c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8"/>
      <c r="AM49" s="266" t="str">
        <f t="shared" si="31"/>
        <v>Übertrag</v>
      </c>
      <c r="AN49" s="30" t="e">
        <f>AZ41</f>
        <v>#REF!</v>
      </c>
      <c r="AO49" s="30" t="e">
        <f>BA41</f>
        <v>#REF!</v>
      </c>
      <c r="AP49" s="30" t="e">
        <f>BB41</f>
        <v>#REF!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1"/>
      <c r="BD49" s="384" t="s">
        <v>262</v>
      </c>
      <c r="BE49" s="384">
        <v>415</v>
      </c>
      <c r="BF49" s="350">
        <f t="shared" si="0"/>
        <v>4.1500000000000004</v>
      </c>
      <c r="BG49" s="1"/>
      <c r="BH49" s="1"/>
    </row>
    <row r="50" spans="1:60" ht="12.75" customHeight="1" x14ac:dyDescent="0.2">
      <c r="A50" s="385" t="s">
        <v>63</v>
      </c>
      <c r="B50" s="386"/>
      <c r="C50" s="73" t="e">
        <f>C48*C49</f>
        <v>#REF!</v>
      </c>
      <c r="D50" s="73"/>
      <c r="E50" s="73" t="e">
        <f>E48*E49</f>
        <v>#REF!</v>
      </c>
      <c r="F50" s="73"/>
      <c r="G50" s="73" t="e">
        <f>G48*G49</f>
        <v>#REF!</v>
      </c>
      <c r="H50" s="73"/>
      <c r="I50" s="73" t="e">
        <f t="shared" ref="I50" si="34">I48*I49</f>
        <v>#REF!</v>
      </c>
      <c r="J50" s="81"/>
      <c r="K50" s="84"/>
      <c r="L50" s="87" t="s">
        <v>8</v>
      </c>
      <c r="M50" s="85" t="s">
        <v>7</v>
      </c>
      <c r="N50" s="87" t="s">
        <v>59</v>
      </c>
      <c r="O50" s="87" t="s">
        <v>58</v>
      </c>
      <c r="P50" s="87" t="s">
        <v>64</v>
      </c>
      <c r="Q50" s="85"/>
      <c r="R50" s="85"/>
      <c r="S50" s="85"/>
      <c r="T50" s="85"/>
      <c r="U50" s="85"/>
      <c r="V50" s="86"/>
      <c r="W50" s="136" t="e">
        <f>DATE(YEAR(#REF!),MONTH(#REF!)+#REF!,DAY(#REF!))</f>
        <v>#REF!</v>
      </c>
      <c r="X50" s="138" t="e">
        <f>#REF!</f>
        <v>#REF!</v>
      </c>
      <c r="Y50" s="138" t="e">
        <f>#REF!</f>
        <v>#REF!</v>
      </c>
      <c r="Z50" s="138" t="e">
        <f>#REF!</f>
        <v>#REF!</v>
      </c>
      <c r="AA50" s="138" t="e">
        <f>#REF!</f>
        <v>#REF!</v>
      </c>
      <c r="AB50" s="138" t="e">
        <f>#REF!</f>
        <v>#REF!</v>
      </c>
      <c r="AC50" s="138" t="e">
        <f>#REF!</f>
        <v>#REF!</v>
      </c>
      <c r="AD50" s="138" t="e">
        <f>#REF!</f>
        <v>#REF!</v>
      </c>
      <c r="AE50" s="138" t="e">
        <f>#REF!</f>
        <v>#REF!</v>
      </c>
      <c r="AF50" s="138" t="e">
        <f>#REF!</f>
        <v>#REF!</v>
      </c>
      <c r="AG50" s="138" t="e">
        <f>#REF!</f>
        <v>#REF!</v>
      </c>
      <c r="AH50" s="138" t="e">
        <f>#REF!</f>
        <v>#REF!</v>
      </c>
      <c r="AI50" s="138" t="e">
        <f>#REF!</f>
        <v>#REF!</v>
      </c>
      <c r="AJ50" s="134"/>
      <c r="AK50" s="134"/>
      <c r="AL50" s="135"/>
      <c r="AM50" s="266" t="str">
        <f t="shared" si="31"/>
        <v>Januar</v>
      </c>
      <c r="AN50" s="30" t="e">
        <f>IF(SUM($AP$1:$AP$4)&gt;1,0,IF(SUM($AP$1:$AP$4)&lt;1,0,($AN$46*$AP$1)))</f>
        <v>#REF!</v>
      </c>
      <c r="AO50" s="30" t="e">
        <f>IF(SUM($AP$1:$AP$4)&gt;1,0,IF(SUM($AP$1:$AP$4)&lt;1,0,($AN$46*$AP$2)))</f>
        <v>#REF!</v>
      </c>
      <c r="AP50" s="30" t="e">
        <f>IF(SUM($AP$1:$AP$4)&gt;1,0,IF(SUM($AP$1:$AP$4)&lt;1,0,($AN$46*$AP$3)))</f>
        <v>#REF!</v>
      </c>
      <c r="AQ50" s="30" t="e">
        <f>IF(SUM($AP$1:$AP$4)&gt;1,0,IF(SUM($AP$1:$AP$4)&lt;1,0,($AN$46*$AP$4)))</f>
        <v>#REF!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1"/>
      <c r="BD50" s="384" t="s">
        <v>263</v>
      </c>
      <c r="BE50" s="384">
        <v>417</v>
      </c>
      <c r="BF50" s="350">
        <f t="shared" si="0"/>
        <v>4.17</v>
      </c>
      <c r="BG50" s="1"/>
      <c r="BH50" s="1"/>
    </row>
    <row r="51" spans="1:60" ht="14.25" x14ac:dyDescent="0.2">
      <c r="A51" s="385" t="s">
        <v>648</v>
      </c>
      <c r="B51" s="386">
        <v>3.8</v>
      </c>
      <c r="C51" s="73" t="e">
        <f>C48*B51</f>
        <v>#REF!</v>
      </c>
      <c r="D51" s="73"/>
      <c r="E51" s="73" t="e">
        <f>E48*B51</f>
        <v>#REF!</v>
      </c>
      <c r="F51" s="73"/>
      <c r="G51" s="73" t="e">
        <f>G48*B51</f>
        <v>#REF!</v>
      </c>
      <c r="H51" s="73"/>
      <c r="I51" s="73" t="e">
        <f>I48*B51</f>
        <v>#REF!</v>
      </c>
      <c r="J51" s="81"/>
      <c r="K51" s="84" t="s">
        <v>66</v>
      </c>
      <c r="L51" s="88" t="e">
        <f>#REF!</f>
        <v>#REF!</v>
      </c>
      <c r="M51" s="141" t="e">
        <f t="shared" ref="M51:M62" si="35">SUM(N51:P51)</f>
        <v>#REF!</v>
      </c>
      <c r="N51" s="140" t="e">
        <f t="shared" ref="N51:N62" si="36">IF(L51&gt;$M$46,$M$46*$L$5,L51*$L$5)</f>
        <v>#REF!</v>
      </c>
      <c r="O51" s="140" t="e">
        <f t="shared" ref="O51:O62" si="37">IF(L51&gt;$L$46,$L$46*$L$6,L51*$L$6)</f>
        <v>#REF!</v>
      </c>
      <c r="P51" s="88" t="e">
        <f t="shared" ref="P51:P62" si="38">(L51*$L$14)</f>
        <v>#REF!</v>
      </c>
      <c r="Q51" s="88"/>
      <c r="R51" s="88"/>
      <c r="S51" s="88"/>
      <c r="T51" s="85"/>
      <c r="U51" s="85"/>
      <c r="V51" s="86"/>
      <c r="W51" s="136" t="e">
        <f>DATE(YEAR(#REF!),MONTH(#REF!)+#REF!,DAY(#REF!))</f>
        <v>#REF!</v>
      </c>
      <c r="X51" s="143" t="e">
        <f>IF(AND(#REF!&lt;=X$34,Berechnungen!$W34&gt;X$34),#REF!,0)</f>
        <v>#REF!</v>
      </c>
      <c r="Y51" s="143" t="e">
        <f>IF(AND(#REF!&lt;=Y$34,Berechnungen!$W34&gt;Y$34),#REF!,0)</f>
        <v>#REF!</v>
      </c>
      <c r="Z51" s="143" t="e">
        <f>IF(AND(#REF!&lt;=Z$34,Berechnungen!$W34&gt;Z$34),#REF!,0)</f>
        <v>#REF!</v>
      </c>
      <c r="AA51" s="143" t="e">
        <f>IF(AND(#REF!&lt;=AA$34,Berechnungen!$W34&gt;AA$34),#REF!,0)</f>
        <v>#REF!</v>
      </c>
      <c r="AB51" s="143" t="e">
        <f>IF(AND(#REF!&lt;=AB$34,Berechnungen!$W34&gt;AB$34),#REF!,0)</f>
        <v>#REF!</v>
      </c>
      <c r="AC51" s="143" t="e">
        <f>IF(AND(#REF!&lt;=AC$34,Berechnungen!$W34&gt;AC$34),#REF!,0)</f>
        <v>#REF!</v>
      </c>
      <c r="AD51" s="143" t="e">
        <f>IF(AND(#REF!&lt;=AD$34,Berechnungen!$W34&gt;AD$34),#REF!,0)</f>
        <v>#REF!</v>
      </c>
      <c r="AE51" s="143" t="e">
        <f>IF(AND(#REF!&lt;=AE$34,Berechnungen!$W34&gt;AE$34),#REF!,0)</f>
        <v>#REF!</v>
      </c>
      <c r="AF51" s="143" t="e">
        <f>IF(AND(#REF!&lt;=AF$34,Berechnungen!$W34&gt;AF$34),#REF!,0)</f>
        <v>#REF!</v>
      </c>
      <c r="AG51" s="143" t="e">
        <f>IF(AND(#REF!&lt;=AG$34,Berechnungen!$W34&gt;AG$34),#REF!,0)</f>
        <v>#REF!</v>
      </c>
      <c r="AH51" s="143" t="e">
        <f>IF(AND(#REF!&lt;=AH$34,Berechnungen!$W34&gt;AH$34),#REF!,0)</f>
        <v>#REF!</v>
      </c>
      <c r="AI51" s="143" t="e">
        <f>IF(AND(#REF!&lt;=AI$34,Berechnungen!$W34&gt;AI$34),#REF!,0)</f>
        <v>#REF!</v>
      </c>
      <c r="AJ51" s="144" t="e">
        <f>SUM(X51:AI51)</f>
        <v>#REF!</v>
      </c>
      <c r="AK51" s="134"/>
      <c r="AL51" s="135"/>
      <c r="AM51" s="266" t="str">
        <f t="shared" si="31"/>
        <v>Februar</v>
      </c>
      <c r="AN51" s="30"/>
      <c r="AO51" s="30" t="e">
        <f>IF(SUM($AP$1:$AP$4)&gt;1,0,IF(SUM($AP$1:$AP$4)&lt;1,0,($AO$46*$AP$1)))</f>
        <v>#REF!</v>
      </c>
      <c r="AP51" s="30" t="e">
        <f>IF(SUM($AP$1:$AP$4)&gt;1,0,IF(SUM($AP$1:$AP$4)&lt;1,0,($AO$46*$AP$2)))</f>
        <v>#REF!</v>
      </c>
      <c r="AQ51" s="30" t="e">
        <f>IF(SUM($AP$1:$AP$4)&gt;1,0,IF(SUM($AP$1:$AP$4)&lt;1,0,($AO$46*$AP$3)))</f>
        <v>#REF!</v>
      </c>
      <c r="AR51" s="30" t="e">
        <f>IF(SUM($AP$1:$AP$4)&gt;1,0,IF(SUM($AP$1:$AP$4)&lt;1,0,($AO$46*$AP$4)))</f>
        <v>#REF!</v>
      </c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1"/>
      <c r="BD51" s="384" t="s">
        <v>264</v>
      </c>
      <c r="BE51" s="384">
        <v>417</v>
      </c>
      <c r="BF51" s="350">
        <f t="shared" si="0"/>
        <v>4.17</v>
      </c>
      <c r="BG51" s="1"/>
      <c r="BH51" s="1"/>
    </row>
    <row r="52" spans="1:60" ht="14.25" x14ac:dyDescent="0.2">
      <c r="A52" s="385" t="s">
        <v>649</v>
      </c>
      <c r="B52" s="386"/>
      <c r="C52" s="73" t="e">
        <f>IF(C50-C51&lt;1,0,C50-C51)</f>
        <v>#REF!</v>
      </c>
      <c r="D52" s="73"/>
      <c r="E52" s="73" t="e">
        <f>IF(E50-E51&lt;1,0,E50-E51)</f>
        <v>#REF!</v>
      </c>
      <c r="F52" s="73"/>
      <c r="G52" s="73" t="e">
        <f>IF(G50-G51&lt;1,0,G50-G51)</f>
        <v>#REF!</v>
      </c>
      <c r="H52" s="73"/>
      <c r="I52" s="73" t="e">
        <f>IF(I50-I51&lt;1,0,I50-I51)</f>
        <v>#REF!</v>
      </c>
      <c r="J52" s="81"/>
      <c r="K52" s="84" t="s">
        <v>67</v>
      </c>
      <c r="L52" s="88" t="e">
        <f>#REF!</f>
        <v>#REF!</v>
      </c>
      <c r="M52" s="94" t="e">
        <f t="shared" si="35"/>
        <v>#REF!</v>
      </c>
      <c r="N52" s="88" t="e">
        <f t="shared" si="36"/>
        <v>#REF!</v>
      </c>
      <c r="O52" s="88" t="e">
        <f t="shared" si="37"/>
        <v>#REF!</v>
      </c>
      <c r="P52" s="88" t="e">
        <f t="shared" si="38"/>
        <v>#REF!</v>
      </c>
      <c r="Q52" s="88"/>
      <c r="R52" s="88"/>
      <c r="S52" s="88"/>
      <c r="T52" s="85"/>
      <c r="U52" s="85"/>
      <c r="V52" s="86"/>
      <c r="W52" s="136" t="e">
        <f>DATE(YEAR(#REF!),MONTH(#REF!)+#REF!,DAY(#REF!))</f>
        <v>#REF!</v>
      </c>
      <c r="X52" s="143" t="e">
        <f>IF(AND(#REF!&lt;=X$34,Berechnungen!$W36&gt;X$34),#REF!,0)</f>
        <v>#REF!</v>
      </c>
      <c r="Y52" s="143" t="e">
        <f>IF(AND(#REF!&lt;=Y$34,Berechnungen!$W36&gt;Y$34),#REF!,0)</f>
        <v>#REF!</v>
      </c>
      <c r="Z52" s="143" t="e">
        <f>IF(AND(#REF!&lt;=Z$34,Berechnungen!$W36&gt;Z$34),#REF!,0)</f>
        <v>#REF!</v>
      </c>
      <c r="AA52" s="143" t="e">
        <f>IF(AND(#REF!&lt;=AA$34,Berechnungen!$W36&gt;AA$34),#REF!,0)</f>
        <v>#REF!</v>
      </c>
      <c r="AB52" s="143" t="e">
        <f>IF(AND(#REF!&lt;=AB$34,Berechnungen!$W36&gt;AB$34),#REF!,0)</f>
        <v>#REF!</v>
      </c>
      <c r="AC52" s="143" t="e">
        <f>IF(AND(#REF!&lt;=AC$34,Berechnungen!$W36&gt;AC$34),#REF!,0)</f>
        <v>#REF!</v>
      </c>
      <c r="AD52" s="143" t="e">
        <f>IF(AND(#REF!&lt;=AD$34,Berechnungen!$W36&gt;AD$34),#REF!,0)</f>
        <v>#REF!</v>
      </c>
      <c r="AE52" s="143" t="e">
        <f>IF(AND(#REF!&lt;=AE$34,Berechnungen!$W36&gt;AE$34),#REF!,0)</f>
        <v>#REF!</v>
      </c>
      <c r="AF52" s="143" t="e">
        <f>IF(AND(#REF!&lt;=AF$34,Berechnungen!$W36&gt;AF$34),#REF!,0)</f>
        <v>#REF!</v>
      </c>
      <c r="AG52" s="143" t="e">
        <f>IF(AND(#REF!&lt;=AG$34,Berechnungen!$W36&gt;AG$34),#REF!,0)</f>
        <v>#REF!</v>
      </c>
      <c r="AH52" s="143" t="e">
        <f>IF(AND(#REF!&lt;=AH$34,Berechnungen!$W36&gt;AH$34),#REF!,0)</f>
        <v>#REF!</v>
      </c>
      <c r="AI52" s="143" t="e">
        <f>IF(AND(#REF!&lt;=AI$34,Berechnungen!$W36&gt;AI$34),#REF!,0)</f>
        <v>#REF!</v>
      </c>
      <c r="AJ52" s="144" t="e">
        <f t="shared" ref="AJ52:AJ62" si="39">SUM(X52:AI52)</f>
        <v>#REF!</v>
      </c>
      <c r="AK52" s="134"/>
      <c r="AL52" s="135"/>
      <c r="AM52" s="266" t="str">
        <f t="shared" si="31"/>
        <v>März</v>
      </c>
      <c r="AN52" s="30"/>
      <c r="AO52" s="30"/>
      <c r="AP52" s="30" t="e">
        <f>IF(SUM($AP$1:$AP$4)&gt;1,0,IF(SUM($AP$1:$AP$4)&lt;1,0,($AP$46*$AP$1)))</f>
        <v>#REF!</v>
      </c>
      <c r="AQ52" s="30" t="e">
        <f>IF(SUM($AP$1:$AP$4)&gt;1,0,IF(SUM($AP$1:$AP$4)&lt;1,0,($AP$46*$AP$2)))</f>
        <v>#REF!</v>
      </c>
      <c r="AR52" s="30" t="e">
        <f>IF(SUM($AP$1:$AP$4)&gt;1,0,IF(SUM($AP$1:$AP$4)&lt;1,0,($AP$46*$AP$3)))</f>
        <v>#REF!</v>
      </c>
      <c r="AS52" s="30" t="e">
        <f>IF(SUM($AP$1:$AP$4)&gt;1,0,IF(SUM($AP$1:$AP$4)&lt;1,0,($AP$46*$AP$4)))</f>
        <v>#REF!</v>
      </c>
      <c r="AT52" s="30"/>
      <c r="AU52" s="30"/>
      <c r="AV52" s="30"/>
      <c r="AW52" s="30"/>
      <c r="AX52" s="30"/>
      <c r="AY52" s="30"/>
      <c r="AZ52" s="30"/>
      <c r="BA52" s="30"/>
      <c r="BB52" s="30"/>
      <c r="BC52" s="1"/>
      <c r="BD52" s="384" t="s">
        <v>265</v>
      </c>
      <c r="BE52" s="384">
        <v>490</v>
      </c>
      <c r="BF52" s="350">
        <f t="shared" si="0"/>
        <v>4.9000000000000004</v>
      </c>
      <c r="BG52" s="1"/>
      <c r="BH52" s="1"/>
    </row>
    <row r="53" spans="1:60" ht="14.25" x14ac:dyDescent="0.2">
      <c r="A53" s="385" t="s">
        <v>650</v>
      </c>
      <c r="B53" s="386"/>
      <c r="C53" s="73" t="e">
        <f>ROUND(C52,-0.1)</f>
        <v>#REF!</v>
      </c>
      <c r="D53" s="73"/>
      <c r="E53" s="73" t="e">
        <f>ROUND(E52,-0.1)</f>
        <v>#REF!</v>
      </c>
      <c r="F53" s="73"/>
      <c r="G53" s="73" t="e">
        <f>ROUND(G52,-0.1)</f>
        <v>#REF!</v>
      </c>
      <c r="H53" s="73"/>
      <c r="I53" s="73" t="e">
        <f>ROUND(I52,-0.1)</f>
        <v>#REF!</v>
      </c>
      <c r="J53" s="81"/>
      <c r="K53" s="84" t="s">
        <v>68</v>
      </c>
      <c r="L53" s="88" t="e">
        <f>#REF!</f>
        <v>#REF!</v>
      </c>
      <c r="M53" s="94" t="e">
        <f t="shared" si="35"/>
        <v>#REF!</v>
      </c>
      <c r="N53" s="88" t="e">
        <f t="shared" si="36"/>
        <v>#REF!</v>
      </c>
      <c r="O53" s="88" t="e">
        <f t="shared" si="37"/>
        <v>#REF!</v>
      </c>
      <c r="P53" s="88" t="e">
        <f t="shared" si="38"/>
        <v>#REF!</v>
      </c>
      <c r="Q53" s="88"/>
      <c r="R53" s="88"/>
      <c r="S53" s="88"/>
      <c r="T53" s="85"/>
      <c r="U53" s="85"/>
      <c r="V53" s="86"/>
      <c r="W53" s="136" t="e">
        <f>DATE(YEAR(#REF!),MONTH(#REF!)+#REF!,DAY(#REF!))</f>
        <v>#REF!</v>
      </c>
      <c r="X53" s="143" t="e">
        <f>IF(AND(#REF!&lt;=X$34,Berechnungen!$W37&gt;X$34),#REF!,0)</f>
        <v>#REF!</v>
      </c>
      <c r="Y53" s="143" t="e">
        <f>IF(AND(#REF!&lt;=Y$34,Berechnungen!$W37&gt;Y$34),#REF!,0)</f>
        <v>#REF!</v>
      </c>
      <c r="Z53" s="143" t="e">
        <f>IF(AND(#REF!&lt;=Z$34,Berechnungen!$W37&gt;Z$34),#REF!,0)</f>
        <v>#REF!</v>
      </c>
      <c r="AA53" s="143" t="e">
        <f>IF(AND(#REF!&lt;=AA$34,Berechnungen!$W37&gt;AA$34),#REF!,0)</f>
        <v>#REF!</v>
      </c>
      <c r="AB53" s="143" t="e">
        <f>IF(AND(#REF!&lt;=AB$34,Berechnungen!$W37&gt;AB$34),#REF!,0)</f>
        <v>#REF!</v>
      </c>
      <c r="AC53" s="143" t="e">
        <f>IF(AND(#REF!&lt;=AC$34,Berechnungen!$W37&gt;AC$34),#REF!,0)</f>
        <v>#REF!</v>
      </c>
      <c r="AD53" s="143" t="e">
        <f>IF(AND(#REF!&lt;=AD$34,Berechnungen!$W37&gt;AD$34),#REF!,0)</f>
        <v>#REF!</v>
      </c>
      <c r="AE53" s="143" t="e">
        <f>IF(AND(#REF!&lt;=AE$34,Berechnungen!$W37&gt;AE$34),#REF!,0)</f>
        <v>#REF!</v>
      </c>
      <c r="AF53" s="143" t="e">
        <f>IF(AND(#REF!&lt;=AF$34,Berechnungen!$W37&gt;AF$34),#REF!,0)</f>
        <v>#REF!</v>
      </c>
      <c r="AG53" s="143" t="e">
        <f>IF(AND(#REF!&lt;=AG$34,Berechnungen!$W37&gt;AG$34),#REF!,0)</f>
        <v>#REF!</v>
      </c>
      <c r="AH53" s="143" t="e">
        <f>IF(AND(#REF!&lt;=AH$34,Berechnungen!$W37&gt;AH$34),#REF!,0)</f>
        <v>#REF!</v>
      </c>
      <c r="AI53" s="143" t="e">
        <f>IF(AND(#REF!&lt;=AI$34,Berechnungen!$W37&gt;AI$34),#REF!,0)</f>
        <v>#REF!</v>
      </c>
      <c r="AJ53" s="144" t="e">
        <f t="shared" si="39"/>
        <v>#REF!</v>
      </c>
      <c r="AK53" s="134"/>
      <c r="AL53" s="135"/>
      <c r="AM53" s="266" t="str">
        <f t="shared" si="31"/>
        <v>April</v>
      </c>
      <c r="AN53" s="30"/>
      <c r="AO53" s="30"/>
      <c r="AP53" s="30"/>
      <c r="AQ53" s="30" t="e">
        <f>IF(SUM($AP$1:$AP$4)&gt;1,0,IF(SUM($AP$1:$AP$4)&lt;1,0,($AQ$46*$AP$1)))</f>
        <v>#REF!</v>
      </c>
      <c r="AR53" s="30" t="e">
        <f>IF(SUM($AP$1:$AP$4)&gt;1,0,IF(SUM($AP$1:$AP$4)&lt;1,0,($AQ$46*$AP$2)))</f>
        <v>#REF!</v>
      </c>
      <c r="AS53" s="30" t="e">
        <f>IF(SUM($AP$1:$AP$4)&gt;1,0,IF(SUM($AP$1:$AP$4)&lt;1,0,($AQ$46*$AP$3)))</f>
        <v>#REF!</v>
      </c>
      <c r="AT53" s="30" t="e">
        <f>IF(SUM($AP$1:$AP$4)&gt;1,0,IF(SUM($AP$1:$AP$4)&lt;1,0,($AQ$46*$AP$4)))</f>
        <v>#REF!</v>
      </c>
      <c r="AU53" s="30"/>
      <c r="AV53" s="30"/>
      <c r="AW53" s="30"/>
      <c r="AX53" s="30"/>
      <c r="AY53" s="30"/>
      <c r="AZ53" s="30"/>
      <c r="BA53" s="30"/>
      <c r="BB53" s="30"/>
      <c r="BC53" s="1"/>
      <c r="BD53" s="384" t="s">
        <v>266</v>
      </c>
      <c r="BE53" s="384">
        <v>490</v>
      </c>
      <c r="BF53" s="350">
        <f t="shared" si="0"/>
        <v>4.9000000000000004</v>
      </c>
      <c r="BG53" s="1"/>
      <c r="BH53" s="1"/>
    </row>
    <row r="54" spans="1:60" ht="15" thickBot="1" x14ac:dyDescent="0.25">
      <c r="A54" s="385"/>
      <c r="B54" s="386"/>
      <c r="C54" s="73"/>
      <c r="D54" s="73"/>
      <c r="E54" s="73"/>
      <c r="F54" s="73"/>
      <c r="G54" s="73"/>
      <c r="H54" s="73"/>
      <c r="I54" s="73"/>
      <c r="J54" s="81"/>
      <c r="K54" s="84" t="s">
        <v>69</v>
      </c>
      <c r="L54" s="88" t="e">
        <f>#REF!</f>
        <v>#REF!</v>
      </c>
      <c r="M54" s="94" t="e">
        <f t="shared" si="35"/>
        <v>#REF!</v>
      </c>
      <c r="N54" s="88" t="e">
        <f t="shared" si="36"/>
        <v>#REF!</v>
      </c>
      <c r="O54" s="88" t="e">
        <f t="shared" si="37"/>
        <v>#REF!</v>
      </c>
      <c r="P54" s="88" t="e">
        <f t="shared" si="38"/>
        <v>#REF!</v>
      </c>
      <c r="Q54" s="88"/>
      <c r="R54" s="88"/>
      <c r="S54" s="88"/>
      <c r="T54" s="85"/>
      <c r="U54" s="85"/>
      <c r="V54" s="86"/>
      <c r="W54" s="136" t="e">
        <f>DATE(YEAR(#REF!),MONTH(#REF!)+#REF!,DAY(#REF!))</f>
        <v>#REF!</v>
      </c>
      <c r="X54" s="143" t="e">
        <f>IF(AND(#REF!&lt;=X$34,Berechnungen!$W38&gt;X$34),#REF!,0)</f>
        <v>#REF!</v>
      </c>
      <c r="Y54" s="143" t="e">
        <f>IF(AND(#REF!&lt;=Y$34,Berechnungen!$W38&gt;Y$34),#REF!,0)</f>
        <v>#REF!</v>
      </c>
      <c r="Z54" s="143" t="e">
        <f>IF(AND(#REF!&lt;=Z$34,Berechnungen!$W38&gt;Z$34),#REF!,0)</f>
        <v>#REF!</v>
      </c>
      <c r="AA54" s="143" t="e">
        <f>IF(AND(#REF!&lt;=AA$34,Berechnungen!$W38&gt;AA$34),#REF!,0)</f>
        <v>#REF!</v>
      </c>
      <c r="AB54" s="143" t="e">
        <f>IF(AND(#REF!&lt;=AB$34,Berechnungen!$W38&gt;AB$34),#REF!,0)</f>
        <v>#REF!</v>
      </c>
      <c r="AC54" s="143" t="e">
        <f>IF(AND(#REF!&lt;=AC$34,Berechnungen!$W38&gt;AC$34),#REF!,0)</f>
        <v>#REF!</v>
      </c>
      <c r="AD54" s="143" t="e">
        <f>IF(AND(#REF!&lt;=AD$34,Berechnungen!$W38&gt;AD$34),#REF!,0)</f>
        <v>#REF!</v>
      </c>
      <c r="AE54" s="143" t="e">
        <f>IF(AND(#REF!&lt;=AE$34,Berechnungen!$W38&gt;AE$34),#REF!,0)</f>
        <v>#REF!</v>
      </c>
      <c r="AF54" s="143" t="e">
        <f>IF(AND(#REF!&lt;=AF$34,Berechnungen!$W38&gt;AF$34),#REF!,0)</f>
        <v>#REF!</v>
      </c>
      <c r="AG54" s="143" t="e">
        <f>IF(AND(#REF!&lt;=AG$34,Berechnungen!$W38&gt;AG$34),#REF!,0)</f>
        <v>#REF!</v>
      </c>
      <c r="AH54" s="143" t="e">
        <f>IF(AND(#REF!&lt;=AH$34,Berechnungen!$W38&gt;AH$34),#REF!,0)</f>
        <v>#REF!</v>
      </c>
      <c r="AI54" s="143" t="e">
        <f>IF(AND(#REF!&lt;=AI$34,Berechnungen!$W38&gt;AI$34),#REF!,0)</f>
        <v>#REF!</v>
      </c>
      <c r="AJ54" s="144" t="e">
        <f t="shared" si="39"/>
        <v>#REF!</v>
      </c>
      <c r="AK54" s="134"/>
      <c r="AL54" s="135"/>
      <c r="AM54" s="266" t="str">
        <f t="shared" si="31"/>
        <v>Mai</v>
      </c>
      <c r="AN54" s="30"/>
      <c r="AO54" s="30"/>
      <c r="AP54" s="30"/>
      <c r="AQ54" s="30"/>
      <c r="AR54" s="30" t="e">
        <f>IF(SUM($AP$1:$AP$4)&gt;1,0,IF(SUM($AP$1:$AP$4)&lt;1,0,($AR$46*$AP$1)))</f>
        <v>#REF!</v>
      </c>
      <c r="AS54" s="30" t="e">
        <f>IF(SUM($AP$1:$AP$4)&gt;1,0,IF(SUM($AP$1:$AP$4)&lt;1,0,($AR$46*$AP$2)))</f>
        <v>#REF!</v>
      </c>
      <c r="AT54" s="30" t="e">
        <f>IF(SUM($AP$1:$AP$4)&gt;1,0,IF(SUM($AP$1:$AP$4)&lt;1,0,($AR$46*$AP$3)))</f>
        <v>#REF!</v>
      </c>
      <c r="AU54" s="30" t="e">
        <f>IF(SUM($AP$1:$AP$4)&gt;1,0,IF(SUM($AP$1:$AP$4)&lt;1,0,($AR$46*$AP$4)))</f>
        <v>#REF!</v>
      </c>
      <c r="AV54" s="30"/>
      <c r="AW54" s="30"/>
      <c r="AX54" s="30"/>
      <c r="AY54" s="30"/>
      <c r="AZ54" s="30"/>
      <c r="BA54" s="30"/>
      <c r="BB54" s="30"/>
      <c r="BC54" s="1"/>
      <c r="BD54" s="384" t="s">
        <v>267</v>
      </c>
      <c r="BE54" s="384">
        <v>417</v>
      </c>
      <c r="BF54" s="350">
        <f t="shared" si="0"/>
        <v>4.17</v>
      </c>
      <c r="BG54" s="1"/>
      <c r="BH54" s="1"/>
    </row>
    <row r="55" spans="1:60" ht="14.25" x14ac:dyDescent="0.2">
      <c r="A55" s="398" t="s">
        <v>65</v>
      </c>
      <c r="B55" s="398"/>
      <c r="C55" s="398"/>
      <c r="D55" s="398"/>
      <c r="E55" s="398"/>
      <c r="F55" s="398"/>
      <c r="G55" s="398"/>
      <c r="H55" s="398"/>
      <c r="I55" s="222"/>
      <c r="J55" s="199"/>
      <c r="K55" s="84" t="s">
        <v>71</v>
      </c>
      <c r="L55" s="88" t="e">
        <f>#REF!</f>
        <v>#REF!</v>
      </c>
      <c r="M55" s="94" t="e">
        <f t="shared" si="35"/>
        <v>#REF!</v>
      </c>
      <c r="N55" s="88" t="e">
        <f t="shared" si="36"/>
        <v>#REF!</v>
      </c>
      <c r="O55" s="88" t="e">
        <f t="shared" si="37"/>
        <v>#REF!</v>
      </c>
      <c r="P55" s="88" t="e">
        <f t="shared" si="38"/>
        <v>#REF!</v>
      </c>
      <c r="Q55" s="88"/>
      <c r="R55" s="88"/>
      <c r="S55" s="88"/>
      <c r="T55" s="85"/>
      <c r="U55" s="85"/>
      <c r="V55" s="86"/>
      <c r="W55" s="136" t="e">
        <f>DATE(YEAR(#REF!),MONTH(#REF!)+#REF!,DAY(#REF!))</f>
        <v>#REF!</v>
      </c>
      <c r="X55" s="143" t="e">
        <f>IF(AND(#REF!&lt;=X$34,Berechnungen!$W39&gt;X$34),#REF!,0)</f>
        <v>#REF!</v>
      </c>
      <c r="Y55" s="143" t="e">
        <f>IF(AND(#REF!&lt;=Y$34,Berechnungen!$W39&gt;Y$34),#REF!,0)</f>
        <v>#REF!</v>
      </c>
      <c r="Z55" s="143" t="e">
        <f>IF(AND(#REF!&lt;=Z$34,Berechnungen!$W39&gt;Z$34),#REF!,0)</f>
        <v>#REF!</v>
      </c>
      <c r="AA55" s="143" t="e">
        <f>IF(AND(#REF!&lt;=AA$34,Berechnungen!$W39&gt;AA$34),#REF!,0)</f>
        <v>#REF!</v>
      </c>
      <c r="AB55" s="143" t="e">
        <f>IF(AND(#REF!&lt;=AB$34,Berechnungen!$W39&gt;AB$34),#REF!,0)</f>
        <v>#REF!</v>
      </c>
      <c r="AC55" s="143" t="e">
        <f>IF(AND(#REF!&lt;=AC$34,Berechnungen!$W39&gt;AC$34),#REF!,0)</f>
        <v>#REF!</v>
      </c>
      <c r="AD55" s="143" t="e">
        <f>IF(AND(#REF!&lt;=AD$34,Berechnungen!$W39&gt;AD$34),#REF!,0)</f>
        <v>#REF!</v>
      </c>
      <c r="AE55" s="143" t="e">
        <f>IF(AND(#REF!&lt;=AE$34,Berechnungen!$W39&gt;AE$34),#REF!,0)</f>
        <v>#REF!</v>
      </c>
      <c r="AF55" s="143" t="e">
        <f>IF(AND(#REF!&lt;=AF$34,Berechnungen!$W39&gt;AF$34),#REF!,0)</f>
        <v>#REF!</v>
      </c>
      <c r="AG55" s="143" t="e">
        <f>IF(AND(#REF!&lt;=AG$34,Berechnungen!$W39&gt;AG$34),#REF!,0)</f>
        <v>#REF!</v>
      </c>
      <c r="AH55" s="143" t="e">
        <f>IF(AND(#REF!&lt;=AH$34,Berechnungen!$W39&gt;AH$34),#REF!,0)</f>
        <v>#REF!</v>
      </c>
      <c r="AI55" s="143" t="e">
        <f>IF(AND(#REF!&lt;=AI$34,Berechnungen!$W39&gt;AI$34),#REF!,0)</f>
        <v>#REF!</v>
      </c>
      <c r="AJ55" s="144" t="e">
        <f t="shared" si="39"/>
        <v>#REF!</v>
      </c>
      <c r="AK55" s="134"/>
      <c r="AL55" s="135"/>
      <c r="AM55" s="266" t="str">
        <f t="shared" si="31"/>
        <v>Juni</v>
      </c>
      <c r="AN55" s="30"/>
      <c r="AO55" s="30"/>
      <c r="AP55" s="30"/>
      <c r="AQ55" s="30"/>
      <c r="AR55" s="30"/>
      <c r="AS55" s="30" t="e">
        <f>IF(SUM($AP$1:$AP$4)&gt;1,0,IF(SUM($AP$1:$AP$4)&lt;1,0,($AS$46*$AP$1)))</f>
        <v>#REF!</v>
      </c>
      <c r="AT55" s="30" t="e">
        <f>IF(SUM($AP$1:$AP$4)&gt;1,0,IF(SUM($AP$1:$AP$4)&lt;1,0,($AS$46*$AP$2)))</f>
        <v>#REF!</v>
      </c>
      <c r="AU55" s="30" t="e">
        <f>IF(SUM($AP$1:$AP$4)&gt;1,0,IF(SUM($AP$1:$AP$4)&lt;1,0,($AS$46*$AP$3)))</f>
        <v>#REF!</v>
      </c>
      <c r="AV55" s="30" t="e">
        <f>IF(SUM($AP$1:$AP$4)&gt;1,0,IF(SUM($AP$1:$AP$4)&lt;1,0,($AS$46*$AP$4)))</f>
        <v>#REF!</v>
      </c>
      <c r="AW55" s="30"/>
      <c r="AX55" s="30"/>
      <c r="AY55" s="30"/>
      <c r="AZ55" s="30"/>
      <c r="BA55" s="30"/>
      <c r="BB55" s="30"/>
      <c r="BC55" s="1"/>
      <c r="BD55" s="384" t="s">
        <v>268</v>
      </c>
      <c r="BE55" s="384">
        <v>460</v>
      </c>
      <c r="BF55" s="350">
        <f t="shared" si="0"/>
        <v>4.5999999999999996</v>
      </c>
      <c r="BG55" s="1"/>
      <c r="BH55" s="1"/>
    </row>
    <row r="56" spans="1:60" ht="14.25" x14ac:dyDescent="0.2">
      <c r="A56" s="95"/>
      <c r="B56" s="96"/>
      <c r="C56" s="96"/>
      <c r="D56" s="96"/>
      <c r="E56" s="96"/>
      <c r="F56" s="96"/>
      <c r="G56" s="96"/>
      <c r="H56" s="96"/>
      <c r="I56" s="96"/>
      <c r="J56" s="200"/>
      <c r="K56" s="84" t="s">
        <v>73</v>
      </c>
      <c r="L56" s="88" t="e">
        <f>#REF!</f>
        <v>#REF!</v>
      </c>
      <c r="M56" s="94" t="e">
        <f t="shared" si="35"/>
        <v>#REF!</v>
      </c>
      <c r="N56" s="88" t="e">
        <f t="shared" si="36"/>
        <v>#REF!</v>
      </c>
      <c r="O56" s="88" t="e">
        <f t="shared" si="37"/>
        <v>#REF!</v>
      </c>
      <c r="P56" s="88" t="e">
        <f t="shared" si="38"/>
        <v>#REF!</v>
      </c>
      <c r="Q56" s="88"/>
      <c r="R56" s="88"/>
      <c r="S56" s="88"/>
      <c r="T56" s="85"/>
      <c r="U56" s="85"/>
      <c r="V56" s="86"/>
      <c r="W56" s="136" t="e">
        <f>DATE(YEAR(#REF!),MONTH(#REF!)+#REF!,DAY(#REF!))</f>
        <v>#REF!</v>
      </c>
      <c r="X56" s="143" t="e">
        <f>IF(AND(#REF!&lt;=X$34,Berechnungen!$W40&gt;X$34),#REF!,0)</f>
        <v>#REF!</v>
      </c>
      <c r="Y56" s="143" t="e">
        <f>IF(AND(#REF!&lt;=Y$34,Berechnungen!$W40&gt;Y$34),#REF!,0)</f>
        <v>#REF!</v>
      </c>
      <c r="Z56" s="143" t="e">
        <f>IF(AND(#REF!&lt;=Z$34,Berechnungen!$W40&gt;Z$34),#REF!,0)</f>
        <v>#REF!</v>
      </c>
      <c r="AA56" s="143" t="e">
        <f>IF(AND(#REF!&lt;=AA$34,Berechnungen!$W40&gt;AA$34),#REF!,0)</f>
        <v>#REF!</v>
      </c>
      <c r="AB56" s="143" t="e">
        <f>IF(AND(#REF!&lt;=AB$34,Berechnungen!$W40&gt;AB$34),#REF!,0)</f>
        <v>#REF!</v>
      </c>
      <c r="AC56" s="143" t="e">
        <f>IF(AND(#REF!&lt;=AC$34,Berechnungen!$W40&gt;AC$34),#REF!,0)</f>
        <v>#REF!</v>
      </c>
      <c r="AD56" s="143" t="e">
        <f>IF(AND(#REF!&lt;=AD$34,Berechnungen!$W40&gt;AD$34),#REF!,0)</f>
        <v>#REF!</v>
      </c>
      <c r="AE56" s="143" t="e">
        <f>IF(AND(#REF!&lt;=AE$34,Berechnungen!$W40&gt;AE$34),#REF!,0)</f>
        <v>#REF!</v>
      </c>
      <c r="AF56" s="143" t="e">
        <f>IF(AND(#REF!&lt;=AF$34,Berechnungen!$W40&gt;AF$34),#REF!,0)</f>
        <v>#REF!</v>
      </c>
      <c r="AG56" s="143" t="e">
        <f>IF(AND(#REF!&lt;=AG$34,Berechnungen!$W40&gt;AG$34),#REF!,0)</f>
        <v>#REF!</v>
      </c>
      <c r="AH56" s="143" t="e">
        <f>IF(AND(#REF!&lt;=AH$34,Berechnungen!$W40&gt;AH$34),#REF!,0)</f>
        <v>#REF!</v>
      </c>
      <c r="AI56" s="143" t="e">
        <f>IF(AND(#REF!&lt;=AI$34,Berechnungen!$W40&gt;AI$34),#REF!,0)</f>
        <v>#REF!</v>
      </c>
      <c r="AJ56" s="144" t="e">
        <f t="shared" si="39"/>
        <v>#REF!</v>
      </c>
      <c r="AK56" s="134"/>
      <c r="AL56" s="135"/>
      <c r="AM56" s="266" t="str">
        <f t="shared" si="31"/>
        <v>Juli</v>
      </c>
      <c r="AN56" s="30"/>
      <c r="AO56" s="30"/>
      <c r="AP56" s="30"/>
      <c r="AQ56" s="30"/>
      <c r="AR56" s="30"/>
      <c r="AS56" s="30"/>
      <c r="AT56" s="30" t="e">
        <f>IF(SUM($AP$1:$AP$4)&gt;1,0,IF(SUM($AP$1:$AP$4)&lt;1,0,($AT$46*$AP$1)))</f>
        <v>#REF!</v>
      </c>
      <c r="AU56" s="30" t="e">
        <f>IF(SUM($AP$1:$AP$4)&gt;1,0,IF(SUM($AP$1:$AP$4)&lt;1,0,($AT$46*$AP$2)))</f>
        <v>#REF!</v>
      </c>
      <c r="AV56" s="30" t="e">
        <f>IF(SUM($AP$1:$AP$4)&gt;1,0,IF(SUM($AP$1:$AP$4)&lt;1,0,($AT$46*$AP$3)))</f>
        <v>#REF!</v>
      </c>
      <c r="AW56" s="30" t="e">
        <f>IF(SUM($AP$1:$AP$4)&gt;1,0,IF(SUM($AP$1:$AP$4)&lt;1,0,($AT$46*$AP$4)))</f>
        <v>#REF!</v>
      </c>
      <c r="AX56" s="30"/>
      <c r="AY56" s="30"/>
      <c r="AZ56" s="30"/>
      <c r="BA56" s="30"/>
      <c r="BB56" s="30"/>
      <c r="BC56" s="1"/>
      <c r="BD56" s="384" t="s">
        <v>269</v>
      </c>
      <c r="BE56" s="384">
        <v>434</v>
      </c>
      <c r="BF56" s="350">
        <f t="shared" si="0"/>
        <v>4.34</v>
      </c>
      <c r="BG56" s="1"/>
      <c r="BH56" s="1"/>
    </row>
    <row r="57" spans="1:60" ht="14.25" x14ac:dyDescent="0.2">
      <c r="A57" s="95"/>
      <c r="B57" s="96"/>
      <c r="C57" s="97" t="e">
        <f>C11</f>
        <v>#REF!</v>
      </c>
      <c r="D57" s="97"/>
      <c r="E57" s="97" t="e">
        <f>E11</f>
        <v>#REF!</v>
      </c>
      <c r="F57" s="97"/>
      <c r="G57" s="97" t="e">
        <f>G11</f>
        <v>#REF!</v>
      </c>
      <c r="H57" s="97"/>
      <c r="I57" s="229" t="e">
        <f>"GJ"&amp;" "&amp;#REF!+3</f>
        <v>#REF!</v>
      </c>
      <c r="J57" s="201"/>
      <c r="K57" s="84" t="s">
        <v>75</v>
      </c>
      <c r="L57" s="88" t="e">
        <f>#REF!</f>
        <v>#REF!</v>
      </c>
      <c r="M57" s="94" t="e">
        <f t="shared" si="35"/>
        <v>#REF!</v>
      </c>
      <c r="N57" s="88" t="e">
        <f t="shared" si="36"/>
        <v>#REF!</v>
      </c>
      <c r="O57" s="88" t="e">
        <f t="shared" si="37"/>
        <v>#REF!</v>
      </c>
      <c r="P57" s="88" t="e">
        <f t="shared" si="38"/>
        <v>#REF!</v>
      </c>
      <c r="Q57" s="88"/>
      <c r="R57" s="88"/>
      <c r="S57" s="88"/>
      <c r="T57" s="85"/>
      <c r="U57" s="85"/>
      <c r="V57" s="86"/>
      <c r="W57" s="136" t="e">
        <f>DATE(YEAR(#REF!),MONTH(#REF!)+#REF!,DAY(#REF!))</f>
        <v>#REF!</v>
      </c>
      <c r="X57" s="143" t="e">
        <f>IF(AND(#REF!&lt;=X$34,Berechnungen!$W41&gt;X$34),#REF!,0)</f>
        <v>#REF!</v>
      </c>
      <c r="Y57" s="143" t="e">
        <f>IF(AND(#REF!&lt;=Y$34,Berechnungen!$W41&gt;Y$34),#REF!,0)</f>
        <v>#REF!</v>
      </c>
      <c r="Z57" s="143" t="e">
        <f>IF(AND(#REF!&lt;=Z$34,Berechnungen!$W41&gt;Z$34),#REF!,0)</f>
        <v>#REF!</v>
      </c>
      <c r="AA57" s="143" t="e">
        <f>IF(AND(#REF!&lt;=AA$34,Berechnungen!$W41&gt;AA$34),#REF!,0)</f>
        <v>#REF!</v>
      </c>
      <c r="AB57" s="143" t="e">
        <f>IF(AND(#REF!&lt;=AB$34,Berechnungen!$W41&gt;AB$34),#REF!,0)</f>
        <v>#REF!</v>
      </c>
      <c r="AC57" s="143" t="e">
        <f>IF(AND(#REF!&lt;=AC$34,Berechnungen!$W41&gt;AC$34),#REF!,0)</f>
        <v>#REF!</v>
      </c>
      <c r="AD57" s="143" t="e">
        <f>IF(AND(#REF!&lt;=AD$34,Berechnungen!$W41&gt;AD$34),#REF!,0)</f>
        <v>#REF!</v>
      </c>
      <c r="AE57" s="143" t="e">
        <f>IF(AND(#REF!&lt;=AE$34,Berechnungen!$W41&gt;AE$34),#REF!,0)</f>
        <v>#REF!</v>
      </c>
      <c r="AF57" s="143" t="e">
        <f>IF(AND(#REF!&lt;=AF$34,Berechnungen!$W41&gt;AF$34),#REF!,0)</f>
        <v>#REF!</v>
      </c>
      <c r="AG57" s="143" t="e">
        <f>IF(AND(#REF!&lt;=AG$34,Berechnungen!$W41&gt;AG$34),#REF!,0)</f>
        <v>#REF!</v>
      </c>
      <c r="AH57" s="143" t="e">
        <f>IF(AND(#REF!&lt;=AH$34,Berechnungen!$W41&gt;AH$34),#REF!,0)</f>
        <v>#REF!</v>
      </c>
      <c r="AI57" s="143" t="e">
        <f>IF(AND(#REF!&lt;=AI$34,Berechnungen!$W41&gt;AI$34),#REF!,0)</f>
        <v>#REF!</v>
      </c>
      <c r="AJ57" s="144" t="e">
        <f t="shared" si="39"/>
        <v>#REF!</v>
      </c>
      <c r="AK57" s="134"/>
      <c r="AL57" s="135"/>
      <c r="AM57" s="266" t="str">
        <f t="shared" si="31"/>
        <v>August</v>
      </c>
      <c r="AN57" s="30"/>
      <c r="AO57" s="30"/>
      <c r="AP57" s="30"/>
      <c r="AQ57" s="30"/>
      <c r="AR57" s="30"/>
      <c r="AS57" s="30"/>
      <c r="AT57" s="30"/>
      <c r="AU57" s="30" t="e">
        <f>IF(SUM($AP$1:$AP$4)&gt;1,0,IF(SUM($AP$1:$AP$4)&lt;1,0,($AU$46*$AP$1)))</f>
        <v>#REF!</v>
      </c>
      <c r="AV57" s="30" t="e">
        <f>IF(SUM($AP$1:$AP$4)&gt;1,0,IF(SUM($AP$1:$AP$4)&lt;1,0,($AU$46*$AP$2)))</f>
        <v>#REF!</v>
      </c>
      <c r="AW57" s="30" t="e">
        <f>IF(SUM($AP$1:$AP$4)&gt;1,0,IF(SUM($AP$1:$AP$4)&lt;1,0,($AU$46*$AP$3)))</f>
        <v>#REF!</v>
      </c>
      <c r="AX57" s="30" t="e">
        <f>IF(SUM($AP$1:$AP$4)&gt;1,0,IF(SUM($AP$1:$AP$4)&lt;1,0,($AU$46*$AP$4)))</f>
        <v>#REF!</v>
      </c>
      <c r="AY57" s="30"/>
      <c r="AZ57" s="30"/>
      <c r="BA57" s="30"/>
      <c r="BB57" s="30"/>
      <c r="BC57" s="1"/>
      <c r="BD57" s="384" t="s">
        <v>88</v>
      </c>
      <c r="BE57" s="384">
        <v>417</v>
      </c>
      <c r="BF57" s="350">
        <f t="shared" si="0"/>
        <v>4.17</v>
      </c>
      <c r="BG57" s="1"/>
      <c r="BH57" s="1"/>
    </row>
    <row r="58" spans="1:60" ht="14.25" x14ac:dyDescent="0.2">
      <c r="A58" s="18"/>
      <c r="B58" s="19"/>
      <c r="C58" s="98"/>
      <c r="D58" s="98"/>
      <c r="E58" s="98"/>
      <c r="F58" s="98"/>
      <c r="G58" s="98"/>
      <c r="H58" s="98"/>
      <c r="I58" s="98"/>
      <c r="J58" s="202"/>
      <c r="K58" s="84" t="s">
        <v>76</v>
      </c>
      <c r="L58" s="88" t="e">
        <f>#REF!</f>
        <v>#REF!</v>
      </c>
      <c r="M58" s="94" t="e">
        <f t="shared" si="35"/>
        <v>#REF!</v>
      </c>
      <c r="N58" s="88" t="e">
        <f t="shared" si="36"/>
        <v>#REF!</v>
      </c>
      <c r="O58" s="88" t="e">
        <f t="shared" si="37"/>
        <v>#REF!</v>
      </c>
      <c r="P58" s="88" t="e">
        <f t="shared" si="38"/>
        <v>#REF!</v>
      </c>
      <c r="Q58" s="88"/>
      <c r="R58" s="88"/>
      <c r="S58" s="88"/>
      <c r="T58" s="85"/>
      <c r="U58" s="85"/>
      <c r="V58" s="86"/>
      <c r="W58" s="136" t="e">
        <f>DATE(YEAR(#REF!),MONTH(#REF!)+#REF!,DAY(#REF!))</f>
        <v>#REF!</v>
      </c>
      <c r="X58" s="143" t="e">
        <f>IF(AND(#REF!&lt;=X$34,Berechnungen!$W42&gt;X$34),#REF!,0)</f>
        <v>#REF!</v>
      </c>
      <c r="Y58" s="143" t="e">
        <f>IF(AND(#REF!&lt;=Y$34,Berechnungen!$W42&gt;Y$34),#REF!,0)</f>
        <v>#REF!</v>
      </c>
      <c r="Z58" s="143" t="e">
        <f>IF(AND(#REF!&lt;=Z$34,Berechnungen!$W42&gt;Z$34),#REF!,0)</f>
        <v>#REF!</v>
      </c>
      <c r="AA58" s="143" t="e">
        <f>IF(AND(#REF!&lt;=AA$34,Berechnungen!$W42&gt;AA$34),#REF!,0)</f>
        <v>#REF!</v>
      </c>
      <c r="AB58" s="143" t="e">
        <f>IF(AND(#REF!&lt;=AB$34,Berechnungen!$W42&gt;AB$34),#REF!,0)</f>
        <v>#REF!</v>
      </c>
      <c r="AC58" s="143" t="e">
        <f>IF(AND(#REF!&lt;=AC$34,Berechnungen!$W42&gt;AC$34),#REF!,0)</f>
        <v>#REF!</v>
      </c>
      <c r="AD58" s="143" t="e">
        <f>IF(AND(#REF!&lt;=AD$34,Berechnungen!$W42&gt;AD$34),#REF!,0)</f>
        <v>#REF!</v>
      </c>
      <c r="AE58" s="143" t="e">
        <f>IF(AND(#REF!&lt;=AE$34,Berechnungen!$W42&gt;AE$34),#REF!,0)</f>
        <v>#REF!</v>
      </c>
      <c r="AF58" s="143" t="e">
        <f>IF(AND(#REF!&lt;=AF$34,Berechnungen!$W42&gt;AF$34),#REF!,0)</f>
        <v>#REF!</v>
      </c>
      <c r="AG58" s="143" t="e">
        <f>IF(AND(#REF!&lt;=AG$34,Berechnungen!$W42&gt;AG$34),#REF!,0)</f>
        <v>#REF!</v>
      </c>
      <c r="AH58" s="143" t="e">
        <f>IF(AND(#REF!&lt;=AH$34,Berechnungen!$W42&gt;AH$34),#REF!,0)</f>
        <v>#REF!</v>
      </c>
      <c r="AI58" s="143" t="e">
        <f>IF(AND(#REF!&lt;=AI$34,Berechnungen!$W42&gt;AI$34),#REF!,0)</f>
        <v>#REF!</v>
      </c>
      <c r="AJ58" s="144" t="e">
        <f t="shared" si="39"/>
        <v>#REF!</v>
      </c>
      <c r="AK58" s="134"/>
      <c r="AL58" s="135"/>
      <c r="AM58" s="266" t="str">
        <f t="shared" si="31"/>
        <v>September</v>
      </c>
      <c r="AN58" s="30"/>
      <c r="AO58" s="30"/>
      <c r="AP58" s="30"/>
      <c r="AQ58" s="30"/>
      <c r="AR58" s="30"/>
      <c r="AS58" s="30"/>
      <c r="AT58" s="30"/>
      <c r="AU58" s="30"/>
      <c r="AV58" s="30" t="e">
        <f>IF(SUM($AP$1:$AP$4)&gt;1,0,IF(SUM($AP$1:$AP$4)&lt;1,0,($AV$46*$AP$1)))</f>
        <v>#REF!</v>
      </c>
      <c r="AW58" s="30" t="e">
        <f>IF(SUM($AP$1:$AP$4)&gt;1,0,IF(SUM($AP$1:$AP$4)&lt;1,0,($AV$46*$AP$2)))</f>
        <v>#REF!</v>
      </c>
      <c r="AX58" s="30" t="e">
        <f>IF(SUM($AP$1:$AP$4)&gt;1,0,IF(SUM($AP$1:$AP$4)&lt;1,0,($AV$46*$AP$3)))</f>
        <v>#REF!</v>
      </c>
      <c r="AY58" s="30" t="e">
        <f>IF(SUM($AP$1:$AP$4)&gt;1,0,IF(SUM($AP$1:$AP$4)&lt;1,0,($AV$46*$AP$4)))</f>
        <v>#REF!</v>
      </c>
      <c r="AZ58" s="30"/>
      <c r="BA58" s="30"/>
      <c r="BB58" s="30"/>
      <c r="BC58" s="1"/>
      <c r="BD58" s="384" t="s">
        <v>270</v>
      </c>
      <c r="BE58" s="384">
        <v>430</v>
      </c>
      <c r="BF58" s="350">
        <f t="shared" si="0"/>
        <v>4.3</v>
      </c>
      <c r="BG58" s="1"/>
      <c r="BH58" s="1"/>
    </row>
    <row r="59" spans="1:60" ht="14.25" x14ac:dyDescent="0.2">
      <c r="A59" s="18" t="s">
        <v>70</v>
      </c>
      <c r="B59" s="19"/>
      <c r="C59" s="98">
        <f>'Rentabilität 2020'!Q88+'Rentabilität 2020'!Q90-'Rentabilität 2020'!Q91</f>
        <v>0</v>
      </c>
      <c r="D59" s="98"/>
      <c r="E59" s="98" t="e">
        <f>#REF!+#REF!-#REF!</f>
        <v>#REF!</v>
      </c>
      <c r="F59" s="98"/>
      <c r="G59" s="98" t="e">
        <f>#REF!+#REF!-#REF!</f>
        <v>#REF!</v>
      </c>
      <c r="H59" s="98"/>
      <c r="I59" s="98" t="e">
        <f>#REF!+#REF!-#REF!</f>
        <v>#REF!</v>
      </c>
      <c r="J59" s="202"/>
      <c r="K59" s="84" t="s">
        <v>78</v>
      </c>
      <c r="L59" s="88" t="e">
        <f>#REF!</f>
        <v>#REF!</v>
      </c>
      <c r="M59" s="94" t="e">
        <f t="shared" si="35"/>
        <v>#REF!</v>
      </c>
      <c r="N59" s="88" t="e">
        <f t="shared" si="36"/>
        <v>#REF!</v>
      </c>
      <c r="O59" s="88" t="e">
        <f t="shared" si="37"/>
        <v>#REF!</v>
      </c>
      <c r="P59" s="88" t="e">
        <f t="shared" si="38"/>
        <v>#REF!</v>
      </c>
      <c r="Q59" s="88"/>
      <c r="R59" s="88"/>
      <c r="S59" s="88"/>
      <c r="T59" s="85"/>
      <c r="U59" s="85"/>
      <c r="V59" s="86"/>
      <c r="W59" s="136" t="e">
        <f>DATE(YEAR(#REF!),MONTH(#REF!)+#REF!,DAY(#REF!))</f>
        <v>#REF!</v>
      </c>
      <c r="X59" s="143" t="e">
        <f>IF(AND(#REF!&lt;=X$34,Berechnungen!$W43&gt;X$34),#REF!,0)</f>
        <v>#REF!</v>
      </c>
      <c r="Y59" s="143" t="e">
        <f>IF(AND(#REF!&lt;=Y$34,Berechnungen!$W43&gt;Y$34),#REF!,0)</f>
        <v>#REF!</v>
      </c>
      <c r="Z59" s="143" t="e">
        <f>IF(AND(#REF!&lt;=Z$34,Berechnungen!$W43&gt;Z$34),#REF!,0)</f>
        <v>#REF!</v>
      </c>
      <c r="AA59" s="143" t="e">
        <f>IF(AND(#REF!&lt;=AA$34,Berechnungen!$W43&gt;AA$34),#REF!,0)</f>
        <v>#REF!</v>
      </c>
      <c r="AB59" s="143" t="e">
        <f>IF(AND(#REF!&lt;=AB$34,Berechnungen!$W43&gt;AB$34),#REF!,0)</f>
        <v>#REF!</v>
      </c>
      <c r="AC59" s="143" t="e">
        <f>IF(AND(#REF!&lt;=AC$34,Berechnungen!$W43&gt;AC$34),#REF!,0)</f>
        <v>#REF!</v>
      </c>
      <c r="AD59" s="143" t="e">
        <f>IF(AND(#REF!&lt;=AD$34,Berechnungen!$W43&gt;AD$34),#REF!,0)</f>
        <v>#REF!</v>
      </c>
      <c r="AE59" s="143" t="e">
        <f>IF(AND(#REF!&lt;=AE$34,Berechnungen!$W43&gt;AE$34),#REF!,0)</f>
        <v>#REF!</v>
      </c>
      <c r="AF59" s="143" t="e">
        <f>IF(AND(#REF!&lt;=AF$34,Berechnungen!$W43&gt;AF$34),#REF!,0)</f>
        <v>#REF!</v>
      </c>
      <c r="AG59" s="143" t="e">
        <f>IF(AND(#REF!&lt;=AG$34,Berechnungen!$W43&gt;AG$34),#REF!,0)</f>
        <v>#REF!</v>
      </c>
      <c r="AH59" s="143" t="e">
        <f>IF(AND(#REF!&lt;=AH$34,Berechnungen!$W43&gt;AH$34),#REF!,0)</f>
        <v>#REF!</v>
      </c>
      <c r="AI59" s="143" t="e">
        <f>IF(AND(#REF!&lt;=AI$34,Berechnungen!$W43&gt;AI$34),#REF!,0)</f>
        <v>#REF!</v>
      </c>
      <c r="AJ59" s="144" t="e">
        <f t="shared" si="39"/>
        <v>#REF!</v>
      </c>
      <c r="AK59" s="134"/>
      <c r="AL59" s="135"/>
      <c r="AM59" s="266" t="str">
        <f t="shared" si="31"/>
        <v>Oktober</v>
      </c>
      <c r="AN59" s="30"/>
      <c r="AO59" s="30"/>
      <c r="AP59" s="30"/>
      <c r="AQ59" s="30"/>
      <c r="AR59" s="30"/>
      <c r="AS59" s="30"/>
      <c r="AT59" s="30"/>
      <c r="AU59" s="30"/>
      <c r="AV59" s="30"/>
      <c r="AW59" s="30" t="e">
        <f>IF(SUM($AP$1:$AP$4)&gt;1,0,IF(SUM($AP$1:$AP$4)&lt;1,0,($AW$46*$AP$1)))</f>
        <v>#REF!</v>
      </c>
      <c r="AX59" s="30" t="e">
        <f>IF(SUM($AP$1:$AP$4)&gt;1,0,IF(SUM($AP$1:$AP$4)&lt;1,0,($AW$46*$AP$2)))</f>
        <v>#REF!</v>
      </c>
      <c r="AY59" s="30" t="e">
        <f>IF(SUM($AP$1:$AP$4)&gt;1,0,IF(SUM($AP$1:$AP$4)&lt;1,0,($AW$46*$AP$3)))</f>
        <v>#REF!</v>
      </c>
      <c r="AZ59" s="30" t="e">
        <f>IF(SUM($AP$1:$AP$4)&gt;1,0,IF(SUM($AP$1:$AP$4)&lt;1,0,($AW$46*$AP$4)))</f>
        <v>#REF!</v>
      </c>
      <c r="BA59" s="30"/>
      <c r="BB59" s="30"/>
      <c r="BC59" s="1"/>
      <c r="BD59" s="384" t="s">
        <v>271</v>
      </c>
      <c r="BE59" s="384">
        <v>425</v>
      </c>
      <c r="BF59" s="350">
        <f t="shared" si="0"/>
        <v>4.25</v>
      </c>
      <c r="BG59" s="1"/>
      <c r="BH59" s="1"/>
    </row>
    <row r="60" spans="1:60" ht="12.75" customHeight="1" x14ac:dyDescent="0.2">
      <c r="A60" s="18" t="s">
        <v>72</v>
      </c>
      <c r="B60" s="20">
        <v>0.15</v>
      </c>
      <c r="C60" s="20">
        <f>$B60</f>
        <v>0.15</v>
      </c>
      <c r="D60" s="20"/>
      <c r="E60" s="20">
        <f>$B60</f>
        <v>0.15</v>
      </c>
      <c r="F60" s="20"/>
      <c r="G60" s="20">
        <f>$B60</f>
        <v>0.15</v>
      </c>
      <c r="H60" s="20"/>
      <c r="I60" s="20">
        <f>$B60</f>
        <v>0.15</v>
      </c>
      <c r="J60" s="203"/>
      <c r="K60" s="84" t="s">
        <v>80</v>
      </c>
      <c r="L60" s="88" t="e">
        <f>#REF!</f>
        <v>#REF!</v>
      </c>
      <c r="M60" s="94" t="e">
        <f t="shared" si="35"/>
        <v>#REF!</v>
      </c>
      <c r="N60" s="88" t="e">
        <f t="shared" si="36"/>
        <v>#REF!</v>
      </c>
      <c r="O60" s="88" t="e">
        <f t="shared" si="37"/>
        <v>#REF!</v>
      </c>
      <c r="P60" s="88" t="e">
        <f t="shared" si="38"/>
        <v>#REF!</v>
      </c>
      <c r="Q60" s="88"/>
      <c r="R60" s="88"/>
      <c r="S60" s="88"/>
      <c r="T60" s="85"/>
      <c r="U60" s="85"/>
      <c r="V60" s="86"/>
      <c r="W60" s="136" t="e">
        <f>DATE(YEAR(#REF!),MONTH(#REF!)+#REF!,DAY(#REF!))</f>
        <v>#REF!</v>
      </c>
      <c r="X60" s="143" t="e">
        <f>IF(AND(#REF!&lt;=X$34,Berechnungen!$W44&gt;X$34),#REF!,0)</f>
        <v>#REF!</v>
      </c>
      <c r="Y60" s="143" t="e">
        <f>IF(AND(#REF!&lt;=Y$34,Berechnungen!$W44&gt;Y$34),#REF!,0)</f>
        <v>#REF!</v>
      </c>
      <c r="Z60" s="143" t="e">
        <f>IF(AND(#REF!&lt;=Z$34,Berechnungen!$W44&gt;Z$34),#REF!,0)</f>
        <v>#REF!</v>
      </c>
      <c r="AA60" s="143" t="e">
        <f>IF(AND(#REF!&lt;=AA$34,Berechnungen!$W44&gt;AA$34),#REF!,0)</f>
        <v>#REF!</v>
      </c>
      <c r="AB60" s="143" t="e">
        <f>IF(AND(#REF!&lt;=AB$34,Berechnungen!$W44&gt;AB$34),#REF!,0)</f>
        <v>#REF!</v>
      </c>
      <c r="AC60" s="143" t="e">
        <f>IF(AND(#REF!&lt;=AC$34,Berechnungen!$W44&gt;AC$34),#REF!,0)</f>
        <v>#REF!</v>
      </c>
      <c r="AD60" s="143" t="e">
        <f>IF(AND(#REF!&lt;=AD$34,Berechnungen!$W44&gt;AD$34),#REF!,0)</f>
        <v>#REF!</v>
      </c>
      <c r="AE60" s="143" t="e">
        <f>IF(AND(#REF!&lt;=AE$34,Berechnungen!$W44&gt;AE$34),#REF!,0)</f>
        <v>#REF!</v>
      </c>
      <c r="AF60" s="143" t="e">
        <f>IF(AND(#REF!&lt;=AF$34,Berechnungen!$W44&gt;AF$34),#REF!,0)</f>
        <v>#REF!</v>
      </c>
      <c r="AG60" s="143" t="e">
        <f>IF(AND(#REF!&lt;=AG$34,Berechnungen!$W44&gt;AG$34),#REF!,0)</f>
        <v>#REF!</v>
      </c>
      <c r="AH60" s="143" t="e">
        <f>IF(AND(#REF!&lt;=AH$34,Berechnungen!$W44&gt;AH$34),#REF!,0)</f>
        <v>#REF!</v>
      </c>
      <c r="AI60" s="143" t="e">
        <f>IF(AND(#REF!&lt;=AI$34,Berechnungen!$W44&gt;AI$34),#REF!,0)</f>
        <v>#REF!</v>
      </c>
      <c r="AJ60" s="144" t="e">
        <f t="shared" si="39"/>
        <v>#REF!</v>
      </c>
      <c r="AK60" s="134"/>
      <c r="AL60" s="135"/>
      <c r="AM60" s="266" t="str">
        <f t="shared" si="31"/>
        <v>November</v>
      </c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 t="e">
        <f>IF(SUM($AP$1:$AP$4)&gt;1,0,IF(SUM($AP$1:$AP$4)&lt;1,0,($AX$46*$AP$1)))</f>
        <v>#REF!</v>
      </c>
      <c r="AY60" s="30" t="e">
        <f>IF(SUM($AP$1:$AP$4)&gt;1,0,IF(SUM($AP$1:$AP$4)&lt;1,0,($AX$46*$AP$2)))</f>
        <v>#REF!</v>
      </c>
      <c r="AZ60" s="30" t="e">
        <f>IF(SUM($AP$1:$AP$4)&gt;1,0,IF(SUM($AP$1:$AP$4)&lt;1,0,($AX$46*$AP$3)))</f>
        <v>#REF!</v>
      </c>
      <c r="BA60" s="30" t="e">
        <f>IF(SUM($AP$1:$AP$4)&gt;1,0,IF(SUM($AP$1:$AP$4)&lt;1,0,($AX$46*$AP$4)))</f>
        <v>#REF!</v>
      </c>
      <c r="BB60" s="30"/>
      <c r="BC60" s="1"/>
      <c r="BD60" s="384" t="s">
        <v>272</v>
      </c>
      <c r="BE60" s="384">
        <v>430</v>
      </c>
      <c r="BF60" s="350">
        <f t="shared" si="0"/>
        <v>4.3</v>
      </c>
      <c r="BG60" s="1"/>
      <c r="BH60" s="1"/>
    </row>
    <row r="61" spans="1:60" ht="14.25" x14ac:dyDescent="0.2">
      <c r="A61" s="18" t="s">
        <v>74</v>
      </c>
      <c r="B61" s="19"/>
      <c r="C61" s="98">
        <f>C59*C60</f>
        <v>0</v>
      </c>
      <c r="D61" s="98"/>
      <c r="E61" s="98" t="e">
        <f>E59*E60</f>
        <v>#REF!</v>
      </c>
      <c r="F61" s="98"/>
      <c r="G61" s="98" t="e">
        <f>G59*G60</f>
        <v>#REF!</v>
      </c>
      <c r="H61" s="98"/>
      <c r="I61" s="98" t="e">
        <f t="shared" ref="I61" si="40">I59*I60</f>
        <v>#REF!</v>
      </c>
      <c r="J61" s="202"/>
      <c r="K61" s="84" t="s">
        <v>82</v>
      </c>
      <c r="L61" s="88" t="e">
        <f>#REF!</f>
        <v>#REF!</v>
      </c>
      <c r="M61" s="94" t="e">
        <f t="shared" si="35"/>
        <v>#REF!</v>
      </c>
      <c r="N61" s="88" t="e">
        <f t="shared" si="36"/>
        <v>#REF!</v>
      </c>
      <c r="O61" s="88" t="e">
        <f t="shared" si="37"/>
        <v>#REF!</v>
      </c>
      <c r="P61" s="88" t="e">
        <f t="shared" si="38"/>
        <v>#REF!</v>
      </c>
      <c r="Q61" s="88"/>
      <c r="R61" s="88"/>
      <c r="S61" s="88"/>
      <c r="T61" s="85"/>
      <c r="U61" s="85"/>
      <c r="V61" s="86"/>
      <c r="W61" s="136" t="e">
        <f>DATE(YEAR(#REF!),MONTH(#REF!)+#REF!,DAY(#REF!))</f>
        <v>#REF!</v>
      </c>
      <c r="X61" s="143" t="e">
        <f>IF(AND(#REF!&lt;=X$34,Berechnungen!$W45&gt;X$34),#REF!,0)</f>
        <v>#REF!</v>
      </c>
      <c r="Y61" s="143" t="e">
        <f>IF(AND(#REF!&lt;=Y$34,Berechnungen!$W45&gt;Y$34),#REF!,0)</f>
        <v>#REF!</v>
      </c>
      <c r="Z61" s="143" t="e">
        <f>IF(AND(#REF!&lt;=Z$34,Berechnungen!$W45&gt;Z$34),#REF!,0)</f>
        <v>#REF!</v>
      </c>
      <c r="AA61" s="143" t="e">
        <f>IF(AND(#REF!&lt;=AA$34,Berechnungen!$W45&gt;AA$34),#REF!,0)</f>
        <v>#REF!</v>
      </c>
      <c r="AB61" s="143" t="e">
        <f>IF(AND(#REF!&lt;=AB$34,Berechnungen!$W45&gt;AB$34),#REF!,0)</f>
        <v>#REF!</v>
      </c>
      <c r="AC61" s="143" t="e">
        <f>IF(AND(#REF!&lt;=AC$34,Berechnungen!$W45&gt;AC$34),#REF!,0)</f>
        <v>#REF!</v>
      </c>
      <c r="AD61" s="143" t="e">
        <f>IF(AND(#REF!&lt;=AD$34,Berechnungen!$W45&gt;AD$34),#REF!,0)</f>
        <v>#REF!</v>
      </c>
      <c r="AE61" s="143" t="e">
        <f>IF(AND(#REF!&lt;=AE$34,Berechnungen!$W45&gt;AE$34),#REF!,0)</f>
        <v>#REF!</v>
      </c>
      <c r="AF61" s="143" t="e">
        <f>IF(AND(#REF!&lt;=AF$34,Berechnungen!$W45&gt;AF$34),#REF!,0)</f>
        <v>#REF!</v>
      </c>
      <c r="AG61" s="143" t="e">
        <f>IF(AND(#REF!&lt;=AG$34,Berechnungen!$W45&gt;AG$34),#REF!,0)</f>
        <v>#REF!</v>
      </c>
      <c r="AH61" s="143" t="e">
        <f>IF(AND(#REF!&lt;=AH$34,Berechnungen!$W45&gt;AH$34),#REF!,0)</f>
        <v>#REF!</v>
      </c>
      <c r="AI61" s="143" t="e">
        <f>IF(AND(#REF!&lt;=AI$34,Berechnungen!$W45&gt;AI$34),#REF!,0)</f>
        <v>#REF!</v>
      </c>
      <c r="AJ61" s="144" t="e">
        <f t="shared" si="39"/>
        <v>#REF!</v>
      </c>
      <c r="AK61" s="134"/>
      <c r="AL61" s="135"/>
      <c r="AM61" s="266" t="str">
        <f t="shared" si="31"/>
        <v>Dezember</v>
      </c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 t="e">
        <f>IF(SUM($AP$1:$AP$4)&gt;1,0,IF(SUM($AP$1:$AP$4)&lt;1,0,($AY$46*$AP$1)))</f>
        <v>#REF!</v>
      </c>
      <c r="AZ61" s="30" t="e">
        <f>IF(SUM($AP$1:$AP$4)&gt;1,0,IF(SUM($AP$1:$AP$4)&lt;1,0,($AY$46*$AP$2)))</f>
        <v>#REF!</v>
      </c>
      <c r="BA61" s="30" t="e">
        <f>IF(SUM($AP$1:$AP$4)&gt;1,0,IF(SUM($AP$1:$AP$4)&lt;1,0,($AY$46*$AP$3)))</f>
        <v>#REF!</v>
      </c>
      <c r="BB61" s="30" t="e">
        <f>IF(SUM($AP$1:$AP$4)&gt;1,0,IF(SUM($AP$1:$AP$4)&lt;1,0,($AY$46*$AP$4)))</f>
        <v>#REF!</v>
      </c>
      <c r="BC61" s="1"/>
      <c r="BD61" s="384" t="s">
        <v>273</v>
      </c>
      <c r="BE61" s="384">
        <v>417</v>
      </c>
      <c r="BF61" s="350">
        <f t="shared" si="0"/>
        <v>4.17</v>
      </c>
      <c r="BG61" s="1"/>
      <c r="BH61" s="1"/>
    </row>
    <row r="62" spans="1:60" ht="12.75" customHeight="1" x14ac:dyDescent="0.2">
      <c r="A62" s="18" t="s">
        <v>40</v>
      </c>
      <c r="B62" s="99">
        <f>B5</f>
        <v>5.5E-2</v>
      </c>
      <c r="C62" s="99">
        <f>$B62</f>
        <v>5.5E-2</v>
      </c>
      <c r="D62" s="99"/>
      <c r="E62" s="99">
        <f>$B62</f>
        <v>5.5E-2</v>
      </c>
      <c r="F62" s="99"/>
      <c r="G62" s="99">
        <f>$B62</f>
        <v>5.5E-2</v>
      </c>
      <c r="H62" s="99"/>
      <c r="I62" s="99">
        <f>$B62</f>
        <v>5.5E-2</v>
      </c>
      <c r="J62" s="204"/>
      <c r="K62" s="84" t="s">
        <v>83</v>
      </c>
      <c r="L62" s="88" t="e">
        <f>#REF!</f>
        <v>#REF!</v>
      </c>
      <c r="M62" s="94" t="e">
        <f t="shared" si="35"/>
        <v>#REF!</v>
      </c>
      <c r="N62" s="88" t="e">
        <f t="shared" si="36"/>
        <v>#REF!</v>
      </c>
      <c r="O62" s="88" t="e">
        <f t="shared" si="37"/>
        <v>#REF!</v>
      </c>
      <c r="P62" s="88" t="e">
        <f t="shared" si="38"/>
        <v>#REF!</v>
      </c>
      <c r="Q62" s="88"/>
      <c r="R62" s="88"/>
      <c r="S62" s="88"/>
      <c r="T62" s="85"/>
      <c r="U62" s="85"/>
      <c r="V62" s="86"/>
      <c r="W62" s="137"/>
      <c r="X62" s="143" t="e">
        <f>IF(AND(#REF!&lt;=X$34,Berechnungen!$W46&gt;X$34),#REF!,0)</f>
        <v>#REF!</v>
      </c>
      <c r="Y62" s="143" t="e">
        <f>IF(AND(#REF!&lt;=Y$34,Berechnungen!$W46&gt;Y$34),#REF!,0)</f>
        <v>#REF!</v>
      </c>
      <c r="Z62" s="143" t="e">
        <f>IF(AND(#REF!&lt;=Z$34,Berechnungen!$W46&gt;Z$34),#REF!,0)</f>
        <v>#REF!</v>
      </c>
      <c r="AA62" s="143" t="e">
        <f>IF(AND(#REF!&lt;=AA$34,Berechnungen!$W46&gt;AA$34),#REF!,0)</f>
        <v>#REF!</v>
      </c>
      <c r="AB62" s="143" t="e">
        <f>IF(AND(#REF!&lt;=AB$34,Berechnungen!$W46&gt;AB$34),#REF!,0)</f>
        <v>#REF!</v>
      </c>
      <c r="AC62" s="143" t="e">
        <f>IF(AND(#REF!&lt;=AC$34,Berechnungen!$W46&gt;AC$34),#REF!,0)</f>
        <v>#REF!</v>
      </c>
      <c r="AD62" s="143" t="e">
        <f>IF(AND(#REF!&lt;=AD$34,Berechnungen!$W46&gt;AD$34),#REF!,0)</f>
        <v>#REF!</v>
      </c>
      <c r="AE62" s="143" t="e">
        <f>IF(AND(#REF!&lt;=AE$34,Berechnungen!$W46&gt;AE$34),#REF!,0)</f>
        <v>#REF!</v>
      </c>
      <c r="AF62" s="143" t="e">
        <f>IF(AND(#REF!&lt;=AF$34,Berechnungen!$W46&gt;AF$34),#REF!,0)</f>
        <v>#REF!</v>
      </c>
      <c r="AG62" s="143" t="e">
        <f>IF(AND(#REF!&lt;=AG$34,Berechnungen!$W46&gt;AG$34),#REF!,0)</f>
        <v>#REF!</v>
      </c>
      <c r="AH62" s="143" t="e">
        <f>IF(AND(#REF!&lt;=AH$34,Berechnungen!$W46&gt;AH$34),#REF!,0)</f>
        <v>#REF!</v>
      </c>
      <c r="AI62" s="143" t="e">
        <f>IF(AND(#REF!&lt;=AI$34,Berechnungen!$W46&gt;AI$34),#REF!,0)</f>
        <v>#REF!</v>
      </c>
      <c r="AJ62" s="144" t="e">
        <f t="shared" si="39"/>
        <v>#REF!</v>
      </c>
      <c r="AK62" s="134"/>
      <c r="AL62" s="135"/>
      <c r="AM62" s="266"/>
      <c r="AN62" s="30" t="e">
        <f t="shared" ref="AN62:BB62" si="41">SUM(AN47:AN61)</f>
        <v>#REF!</v>
      </c>
      <c r="AO62" s="30" t="e">
        <f t="shared" si="41"/>
        <v>#REF!</v>
      </c>
      <c r="AP62" s="30" t="e">
        <f t="shared" si="41"/>
        <v>#REF!</v>
      </c>
      <c r="AQ62" s="30" t="e">
        <f t="shared" si="41"/>
        <v>#REF!</v>
      </c>
      <c r="AR62" s="30" t="e">
        <f t="shared" si="41"/>
        <v>#REF!</v>
      </c>
      <c r="AS62" s="30" t="e">
        <f t="shared" si="41"/>
        <v>#REF!</v>
      </c>
      <c r="AT62" s="30" t="e">
        <f t="shared" si="41"/>
        <v>#REF!</v>
      </c>
      <c r="AU62" s="30" t="e">
        <f t="shared" si="41"/>
        <v>#REF!</v>
      </c>
      <c r="AV62" s="30" t="e">
        <f t="shared" si="41"/>
        <v>#REF!</v>
      </c>
      <c r="AW62" s="30" t="e">
        <f t="shared" si="41"/>
        <v>#REF!</v>
      </c>
      <c r="AX62" s="30" t="e">
        <f t="shared" si="41"/>
        <v>#REF!</v>
      </c>
      <c r="AY62" s="30" t="e">
        <f t="shared" si="41"/>
        <v>#REF!</v>
      </c>
      <c r="AZ62" s="30" t="e">
        <f t="shared" si="41"/>
        <v>#REF!</v>
      </c>
      <c r="BA62" s="30" t="e">
        <f t="shared" si="41"/>
        <v>#REF!</v>
      </c>
      <c r="BB62" s="30" t="e">
        <f t="shared" si="41"/>
        <v>#REF!</v>
      </c>
      <c r="BC62" s="1"/>
      <c r="BD62" s="384" t="s">
        <v>274</v>
      </c>
      <c r="BE62" s="384">
        <v>445</v>
      </c>
      <c r="BF62" s="350">
        <f t="shared" si="0"/>
        <v>4.45</v>
      </c>
      <c r="BG62" s="1"/>
      <c r="BH62" s="1"/>
    </row>
    <row r="63" spans="1:60" ht="12.75" customHeight="1" thickBot="1" x14ac:dyDescent="0.25">
      <c r="A63" s="18" t="s">
        <v>77</v>
      </c>
      <c r="B63" s="19"/>
      <c r="C63" s="98">
        <f>C61*C62</f>
        <v>0</v>
      </c>
      <c r="D63" s="98"/>
      <c r="E63" s="98" t="e">
        <f>E61*E62</f>
        <v>#REF!</v>
      </c>
      <c r="F63" s="98"/>
      <c r="G63" s="98" t="e">
        <f>G61*G62</f>
        <v>#REF!</v>
      </c>
      <c r="H63" s="98"/>
      <c r="I63" s="98" t="e">
        <f t="shared" ref="I63" si="42">I61*I62</f>
        <v>#REF!</v>
      </c>
      <c r="J63" s="202"/>
      <c r="K63" s="84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6"/>
      <c r="W63" s="151"/>
      <c r="X63" s="152" t="e">
        <f t="shared" ref="X63:AI63" si="43">SUM(X51:X62)</f>
        <v>#REF!</v>
      </c>
      <c r="Y63" s="152" t="e">
        <f t="shared" si="43"/>
        <v>#REF!</v>
      </c>
      <c r="Z63" s="153" t="e">
        <f t="shared" si="43"/>
        <v>#REF!</v>
      </c>
      <c r="AA63" s="153" t="e">
        <f t="shared" si="43"/>
        <v>#REF!</v>
      </c>
      <c r="AB63" s="153" t="e">
        <f t="shared" si="43"/>
        <v>#REF!</v>
      </c>
      <c r="AC63" s="153" t="e">
        <f t="shared" si="43"/>
        <v>#REF!</v>
      </c>
      <c r="AD63" s="153" t="e">
        <f t="shared" si="43"/>
        <v>#REF!</v>
      </c>
      <c r="AE63" s="153" t="e">
        <f t="shared" si="43"/>
        <v>#REF!</v>
      </c>
      <c r="AF63" s="153" t="e">
        <f t="shared" si="43"/>
        <v>#REF!</v>
      </c>
      <c r="AG63" s="153" t="e">
        <f t="shared" si="43"/>
        <v>#REF!</v>
      </c>
      <c r="AH63" s="153" t="e">
        <f t="shared" si="43"/>
        <v>#REF!</v>
      </c>
      <c r="AI63" s="153" t="e">
        <f t="shared" si="43"/>
        <v>#REF!</v>
      </c>
      <c r="AJ63" s="154" t="e">
        <f>SUM(AJ51:AJ62)</f>
        <v>#REF!</v>
      </c>
      <c r="AK63" s="157"/>
      <c r="AL63" s="158"/>
      <c r="AM63" s="209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"/>
      <c r="BD63" s="384" t="s">
        <v>275</v>
      </c>
      <c r="BE63" s="384">
        <v>500</v>
      </c>
      <c r="BF63" s="350">
        <f t="shared" si="0"/>
        <v>5</v>
      </c>
      <c r="BG63" s="1"/>
      <c r="BH63" s="1"/>
    </row>
    <row r="64" spans="1:60" ht="15" thickBot="1" x14ac:dyDescent="0.25">
      <c r="A64" s="100" t="s">
        <v>79</v>
      </c>
      <c r="B64" s="101"/>
      <c r="C64" s="102">
        <f>C61+C63</f>
        <v>0</v>
      </c>
      <c r="D64" s="102"/>
      <c r="E64" s="102" t="e">
        <f>E61+E63</f>
        <v>#REF!</v>
      </c>
      <c r="F64" s="102"/>
      <c r="G64" s="102" t="e">
        <f>G61+G63</f>
        <v>#REF!</v>
      </c>
      <c r="H64" s="102"/>
      <c r="I64" s="102" t="e">
        <f t="shared" ref="I64" si="44">I61+I63</f>
        <v>#REF!</v>
      </c>
      <c r="J64" s="205"/>
      <c r="K64" s="84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6"/>
      <c r="W64" s="256" t="e">
        <f>CONCATENATE("Personalkosten Gehalt - "," ",G11)</f>
        <v>#REF!</v>
      </c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8"/>
      <c r="AM64" s="270" t="e">
        <f>I11</f>
        <v>#REF!</v>
      </c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"/>
      <c r="BD64" s="384" t="s">
        <v>276</v>
      </c>
      <c r="BE64" s="384">
        <v>450</v>
      </c>
      <c r="BF64" s="350">
        <f t="shared" si="0"/>
        <v>4.5</v>
      </c>
      <c r="BG64" s="1"/>
      <c r="BH64" s="1"/>
    </row>
    <row r="65" spans="1:60" ht="12.75" customHeight="1" x14ac:dyDescent="0.2">
      <c r="A65" s="399" t="s">
        <v>81</v>
      </c>
      <c r="B65" s="399"/>
      <c r="C65" s="399"/>
      <c r="D65" s="399"/>
      <c r="E65" s="399"/>
      <c r="F65" s="399"/>
      <c r="G65" s="399"/>
      <c r="H65" s="399"/>
      <c r="I65" s="194"/>
      <c r="J65" s="194"/>
      <c r="K65" s="84"/>
      <c r="L65" s="394" t="e">
        <f>E11</f>
        <v>#REF!</v>
      </c>
      <c r="M65" s="394"/>
      <c r="N65" s="394"/>
      <c r="O65" s="394"/>
      <c r="P65" s="394"/>
      <c r="Q65" s="85"/>
      <c r="R65" s="85"/>
      <c r="S65" s="85"/>
      <c r="T65" s="85"/>
      <c r="U65" s="85"/>
      <c r="V65" s="86"/>
      <c r="W65" s="136" t="e">
        <f>DATE(YEAR(#REF!),MONTH(#REF!)+#REF!,DAY(#REF!))</f>
        <v>#REF!</v>
      </c>
      <c r="X65" s="138" t="e">
        <f>#REF!</f>
        <v>#REF!</v>
      </c>
      <c r="Y65" s="138" t="e">
        <f>#REF!</f>
        <v>#REF!</v>
      </c>
      <c r="Z65" s="138" t="e">
        <f>#REF!</f>
        <v>#REF!</v>
      </c>
      <c r="AA65" s="138" t="e">
        <f>#REF!</f>
        <v>#REF!</v>
      </c>
      <c r="AB65" s="138" t="e">
        <f>#REF!</f>
        <v>#REF!</v>
      </c>
      <c r="AC65" s="138" t="e">
        <f>#REF!</f>
        <v>#REF!</v>
      </c>
      <c r="AD65" s="138" t="e">
        <f>#REF!</f>
        <v>#REF!</v>
      </c>
      <c r="AE65" s="138" t="e">
        <f>#REF!</f>
        <v>#REF!</v>
      </c>
      <c r="AF65" s="138" t="e">
        <f>#REF!</f>
        <v>#REF!</v>
      </c>
      <c r="AG65" s="138" t="e">
        <f>#REF!</f>
        <v>#REF!</v>
      </c>
      <c r="AH65" s="138" t="e">
        <f>#REF!</f>
        <v>#REF!</v>
      </c>
      <c r="AI65" s="138" t="e">
        <f>#REF!</f>
        <v>#REF!</v>
      </c>
      <c r="AJ65" s="147" t="s">
        <v>108</v>
      </c>
      <c r="AK65" s="134" t="s">
        <v>144</v>
      </c>
      <c r="AL65" s="135" t="s">
        <v>7</v>
      </c>
      <c r="AM65" s="266"/>
      <c r="AN65" s="19" t="str">
        <f t="shared" ref="AN65:BB65" si="45">AN7</f>
        <v>Januar</v>
      </c>
      <c r="AO65" s="19" t="str">
        <f t="shared" si="45"/>
        <v>Februar</v>
      </c>
      <c r="AP65" s="19" t="str">
        <f t="shared" si="45"/>
        <v>März</v>
      </c>
      <c r="AQ65" s="19" t="str">
        <f t="shared" si="45"/>
        <v>April</v>
      </c>
      <c r="AR65" s="19" t="str">
        <f t="shared" si="45"/>
        <v>Mai</v>
      </c>
      <c r="AS65" s="19" t="str">
        <f t="shared" si="45"/>
        <v>Juni</v>
      </c>
      <c r="AT65" s="19" t="str">
        <f t="shared" si="45"/>
        <v>Juli</v>
      </c>
      <c r="AU65" s="19" t="str">
        <f t="shared" si="45"/>
        <v>August</v>
      </c>
      <c r="AV65" s="19" t="str">
        <f t="shared" si="45"/>
        <v>September</v>
      </c>
      <c r="AW65" s="19" t="str">
        <f t="shared" si="45"/>
        <v>Oktober</v>
      </c>
      <c r="AX65" s="19" t="str">
        <f t="shared" si="45"/>
        <v>November</v>
      </c>
      <c r="AY65" s="19" t="str">
        <f t="shared" si="45"/>
        <v>Dezember</v>
      </c>
      <c r="AZ65" s="19" t="str">
        <f t="shared" si="45"/>
        <v>Januar</v>
      </c>
      <c r="BA65" s="19" t="str">
        <f t="shared" si="45"/>
        <v>Februar</v>
      </c>
      <c r="BB65" s="19" t="str">
        <f t="shared" si="45"/>
        <v>März</v>
      </c>
      <c r="BC65" s="1"/>
      <c r="BD65" s="384" t="s">
        <v>277</v>
      </c>
      <c r="BE65" s="384">
        <v>435</v>
      </c>
      <c r="BF65" s="350">
        <f t="shared" si="0"/>
        <v>4.3499999999999996</v>
      </c>
      <c r="BG65" s="1"/>
      <c r="BH65" s="1"/>
    </row>
    <row r="66" spans="1:60" ht="12.75" customHeight="1" x14ac:dyDescent="0.2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84"/>
      <c r="L66" s="395" t="s">
        <v>5</v>
      </c>
      <c r="M66" s="395"/>
      <c r="N66" s="395"/>
      <c r="O66" s="395"/>
      <c r="P66" s="395"/>
      <c r="Q66" s="85"/>
      <c r="R66" s="85"/>
      <c r="S66" s="85"/>
      <c r="T66" s="85"/>
      <c r="U66" s="85"/>
      <c r="V66" s="86"/>
      <c r="W66" s="136"/>
      <c r="X66" s="138"/>
      <c r="Y66" s="138"/>
      <c r="Z66" s="138"/>
      <c r="AA66" s="138"/>
      <c r="AB66" s="138"/>
      <c r="AC66" s="138"/>
      <c r="AD66" s="138"/>
      <c r="AE66" s="138"/>
      <c r="AF66" s="139"/>
      <c r="AG66" s="139"/>
      <c r="AH66" s="139"/>
      <c r="AI66" s="139"/>
      <c r="AJ66" s="134"/>
      <c r="AK66" s="134"/>
      <c r="AL66" s="135"/>
      <c r="AM66" s="266"/>
      <c r="AN66" s="30" t="e">
        <f>(#REF!)</f>
        <v>#REF!</v>
      </c>
      <c r="AO66" s="30" t="e">
        <f>(#REF!)</f>
        <v>#REF!</v>
      </c>
      <c r="AP66" s="30" t="e">
        <f>(#REF!)</f>
        <v>#REF!</v>
      </c>
      <c r="AQ66" s="30" t="e">
        <f>(#REF!)</f>
        <v>#REF!</v>
      </c>
      <c r="AR66" s="30" t="e">
        <f>(#REF!)</f>
        <v>#REF!</v>
      </c>
      <c r="AS66" s="30" t="e">
        <f>(#REF!)</f>
        <v>#REF!</v>
      </c>
      <c r="AT66" s="30" t="e">
        <f>(#REF!)</f>
        <v>#REF!</v>
      </c>
      <c r="AU66" s="30" t="e">
        <f>(#REF!)</f>
        <v>#REF!</v>
      </c>
      <c r="AV66" s="30" t="e">
        <f>(#REF!)</f>
        <v>#REF!</v>
      </c>
      <c r="AW66" s="30" t="e">
        <f>(#REF!)</f>
        <v>#REF!</v>
      </c>
      <c r="AX66" s="30" t="e">
        <f>(#REF!)</f>
        <v>#REF!</v>
      </c>
      <c r="AY66" s="30" t="e">
        <f>(#REF!)</f>
        <v>#REF!</v>
      </c>
      <c r="AZ66" s="19"/>
      <c r="BA66" s="19"/>
      <c r="BB66" s="19"/>
      <c r="BC66" s="1"/>
      <c r="BD66" s="384" t="s">
        <v>278</v>
      </c>
      <c r="BE66" s="384">
        <v>480</v>
      </c>
      <c r="BF66" s="350">
        <f t="shared" si="0"/>
        <v>4.8</v>
      </c>
      <c r="BG66" s="1"/>
      <c r="BH66" s="1"/>
    </row>
    <row r="67" spans="1:60" ht="14.25" x14ac:dyDescent="0.2">
      <c r="A67" s="103"/>
      <c r="B67" s="104"/>
      <c r="C67" s="400" t="e">
        <f>C11</f>
        <v>#REF!</v>
      </c>
      <c r="D67" s="400"/>
      <c r="E67" s="400" t="e">
        <f>E11</f>
        <v>#REF!</v>
      </c>
      <c r="F67" s="400"/>
      <c r="G67" s="105" t="e">
        <f>G11</f>
        <v>#REF!</v>
      </c>
      <c r="H67" s="105"/>
      <c r="I67" s="190" t="e">
        <f>I11</f>
        <v>#REF!</v>
      </c>
      <c r="J67" s="190"/>
      <c r="K67" s="84"/>
      <c r="L67" s="87" t="s">
        <v>8</v>
      </c>
      <c r="M67" s="85" t="s">
        <v>7</v>
      </c>
      <c r="N67" s="87" t="s">
        <v>59</v>
      </c>
      <c r="O67" s="87" t="s">
        <v>58</v>
      </c>
      <c r="P67" s="87" t="s">
        <v>64</v>
      </c>
      <c r="Q67" s="85"/>
      <c r="R67" s="85"/>
      <c r="S67" s="85"/>
      <c r="T67" s="85"/>
      <c r="U67" s="85"/>
      <c r="V67" s="86"/>
      <c r="W67" s="136" t="e">
        <f>DATE(YEAR(#REF!),MONTH(#REF!)+#REF!,DAY(#REF!))</f>
        <v>#REF!</v>
      </c>
      <c r="X67" s="143" t="e">
        <f>IF(AND(#REF!&lt;=X$65,Berechnungen!$W65&gt;X$65),#REF!,0)</f>
        <v>#REF!</v>
      </c>
      <c r="Y67" s="143" t="e">
        <f>IF(AND(#REF!&lt;=Y$65,Berechnungen!$W65&gt;Y$65),#REF!,0)</f>
        <v>#REF!</v>
      </c>
      <c r="Z67" s="143" t="e">
        <f>IF(AND(#REF!&lt;=Z$65,Berechnungen!$W65&gt;Z$65),#REF!,0)</f>
        <v>#REF!</v>
      </c>
      <c r="AA67" s="143" t="e">
        <f>IF(AND(#REF!&lt;=AA$65,Berechnungen!$W65&gt;AA$65),#REF!,0)</f>
        <v>#REF!</v>
      </c>
      <c r="AB67" s="143" t="e">
        <f>IF(AND(#REF!&lt;=AB$65,Berechnungen!$W65&gt;AB$65),#REF!,0)</f>
        <v>#REF!</v>
      </c>
      <c r="AC67" s="143" t="e">
        <f>IF(AND(#REF!&lt;=AC$65,Berechnungen!$W65&gt;AC$65),#REF!,0)</f>
        <v>#REF!</v>
      </c>
      <c r="AD67" s="143" t="e">
        <f>IF(AND(#REF!&lt;=AD$65,Berechnungen!$W65&gt;AD$65),#REF!,0)</f>
        <v>#REF!</v>
      </c>
      <c r="AE67" s="143" t="e">
        <f>IF(AND(#REF!&lt;=AE$65,Berechnungen!$W65&gt;AE$65),#REF!,0)</f>
        <v>#REF!</v>
      </c>
      <c r="AF67" s="143" t="e">
        <f>IF(AND(#REF!&lt;=AF$65,Berechnungen!$W65&gt;AF$65),#REF!,0)</f>
        <v>#REF!</v>
      </c>
      <c r="AG67" s="143" t="e">
        <f>IF(AND(#REF!&lt;=AG$65,Berechnungen!$W65&gt;AG$65),#REF!,0)</f>
        <v>#REF!</v>
      </c>
      <c r="AH67" s="143" t="e">
        <f>IF(AND(#REF!&lt;=AH$65,Berechnungen!$W65&gt;AH$65),#REF!,0)</f>
        <v>#REF!</v>
      </c>
      <c r="AI67" s="143" t="e">
        <f>IF(AND(#REF!&lt;=AI$65,Berechnungen!$W65&gt;AI$65),#REF!,0)</f>
        <v>#REF!</v>
      </c>
      <c r="AJ67" s="144" t="e">
        <f>SUM(X67:AI67)</f>
        <v>#REF!</v>
      </c>
      <c r="AK67" s="144" t="e">
        <f>#REF!</f>
        <v>#REF!</v>
      </c>
      <c r="AL67" s="145" t="e">
        <f>SUM(AJ67:AK67)</f>
        <v>#REF!</v>
      </c>
      <c r="AM67" s="266" t="str">
        <f t="shared" ref="AM67:AM79" si="46">AM47</f>
        <v>Übertrag</v>
      </c>
      <c r="AN67" s="30" t="e">
        <f>AZ59</f>
        <v>#REF!</v>
      </c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1"/>
      <c r="BD67" s="384" t="s">
        <v>279</v>
      </c>
      <c r="BE67" s="384">
        <v>415</v>
      </c>
      <c r="BF67" s="350">
        <f t="shared" ref="BF67:BF131" si="47">BE67/100</f>
        <v>4.1500000000000004</v>
      </c>
      <c r="BG67" s="1"/>
      <c r="BH67" s="1"/>
    </row>
    <row r="68" spans="1:60" ht="14.25" x14ac:dyDescent="0.2">
      <c r="A68" s="103"/>
      <c r="B68" s="104"/>
      <c r="C68" s="106" t="s">
        <v>84</v>
      </c>
      <c r="D68" s="106" t="s">
        <v>85</v>
      </c>
      <c r="E68" s="106" t="s">
        <v>84</v>
      </c>
      <c r="F68" s="106" t="s">
        <v>85</v>
      </c>
      <c r="G68" s="106" t="s">
        <v>84</v>
      </c>
      <c r="H68" s="106" t="s">
        <v>85</v>
      </c>
      <c r="I68" s="106" t="s">
        <v>84</v>
      </c>
      <c r="J68" s="106" t="s">
        <v>85</v>
      </c>
      <c r="K68" s="84" t="s">
        <v>66</v>
      </c>
      <c r="L68" s="381" t="e">
        <f>#REF!</f>
        <v>#REF!</v>
      </c>
      <c r="M68" s="94" t="e">
        <f t="shared" ref="M68:M79" si="48">SUM(N68:P68)</f>
        <v>#REF!</v>
      </c>
      <c r="N68" s="88" t="e">
        <f t="shared" ref="N68:N79" si="49">IF(L68&gt;$M$46,$M$46*$L$5,L68*$L$5)</f>
        <v>#REF!</v>
      </c>
      <c r="O68" s="88" t="e">
        <f t="shared" ref="O68:O79" si="50">IF(L68&gt;$L$46,$L$46*$L$6,L68*$L$6)</f>
        <v>#REF!</v>
      </c>
      <c r="P68" s="88" t="e">
        <f t="shared" ref="P68:P79" si="51">(L68*$L$14)</f>
        <v>#REF!</v>
      </c>
      <c r="Q68" s="85"/>
      <c r="R68" s="85"/>
      <c r="S68" s="85"/>
      <c r="T68" s="85"/>
      <c r="U68" s="85"/>
      <c r="V68" s="86"/>
      <c r="W68" s="136" t="e">
        <f>DATE(YEAR(#REF!),MONTH(#REF!)+#REF!,DAY(#REF!))</f>
        <v>#REF!</v>
      </c>
      <c r="X68" s="143" t="e">
        <f>IF(AND(#REF!&lt;=X$65,Berechnungen!$W67&gt;X$65),#REF!,0)</f>
        <v>#REF!</v>
      </c>
      <c r="Y68" s="143" t="e">
        <f>IF(AND(#REF!&lt;=Y$65,Berechnungen!$W67&gt;Y$65),#REF!,0)</f>
        <v>#REF!</v>
      </c>
      <c r="Z68" s="143" t="e">
        <f>IF(AND(#REF!&lt;=Z$65,Berechnungen!$W67&gt;Z$65),#REF!,0)</f>
        <v>#REF!</v>
      </c>
      <c r="AA68" s="143" t="e">
        <f>IF(AND(#REF!&lt;=AA$65,Berechnungen!$W67&gt;AA$65),#REF!,0)</f>
        <v>#REF!</v>
      </c>
      <c r="AB68" s="143" t="e">
        <f>IF(AND(#REF!&lt;=AB$65,Berechnungen!$W67&gt;AB$65),#REF!,0)</f>
        <v>#REF!</v>
      </c>
      <c r="AC68" s="143" t="e">
        <f>IF(AND(#REF!&lt;=AC$65,Berechnungen!$W67&gt;AC$65),#REF!,0)</f>
        <v>#REF!</v>
      </c>
      <c r="AD68" s="143" t="e">
        <f>IF(AND(#REF!&lt;=AD$65,Berechnungen!$W67&gt;AD$65),#REF!,0)</f>
        <v>#REF!</v>
      </c>
      <c r="AE68" s="143" t="e">
        <f>IF(AND(#REF!&lt;=AE$65,Berechnungen!$W67&gt;AE$65),#REF!,0)</f>
        <v>#REF!</v>
      </c>
      <c r="AF68" s="143" t="e">
        <f>IF(AND(#REF!&lt;=AF$65,Berechnungen!$W67&gt;AF$65),#REF!,0)</f>
        <v>#REF!</v>
      </c>
      <c r="AG68" s="143" t="e">
        <f>IF(AND(#REF!&lt;=AG$65,Berechnungen!$W67&gt;AG$65),#REF!,0)</f>
        <v>#REF!</v>
      </c>
      <c r="AH68" s="143" t="e">
        <f>IF(AND(#REF!&lt;=AH$65,Berechnungen!$W67&gt;AH$65),#REF!,0)</f>
        <v>#REF!</v>
      </c>
      <c r="AI68" s="143" t="e">
        <f>IF(AND(#REF!&lt;=AI$65,Berechnungen!$W67&gt;AI$65),#REF!,0)</f>
        <v>#REF!</v>
      </c>
      <c r="AJ68" s="144" t="e">
        <f t="shared" ref="AJ68:AJ78" si="52">SUM(X68:AI68)</f>
        <v>#REF!</v>
      </c>
      <c r="AK68" s="144"/>
      <c r="AL68" s="145" t="e">
        <f t="shared" ref="AL68:AL79" si="53">SUM(AJ68:AK68)</f>
        <v>#REF!</v>
      </c>
      <c r="AM68" s="266" t="str">
        <f t="shared" si="46"/>
        <v>Übertrag</v>
      </c>
      <c r="AN68" s="30" t="e">
        <f>AZ60</f>
        <v>#REF!</v>
      </c>
      <c r="AO68" s="30" t="e">
        <f>BA60</f>
        <v>#REF!</v>
      </c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1"/>
      <c r="BD68" s="384" t="s">
        <v>280</v>
      </c>
      <c r="BE68" s="384">
        <v>446</v>
      </c>
      <c r="BF68" s="350">
        <f t="shared" si="47"/>
        <v>4.46</v>
      </c>
      <c r="BG68" s="1"/>
      <c r="BH68" s="1"/>
    </row>
    <row r="69" spans="1:60" ht="14.25" x14ac:dyDescent="0.2">
      <c r="A69" s="103" t="s">
        <v>86</v>
      </c>
      <c r="B69" s="104"/>
      <c r="C69" s="107">
        <f>'Rentabilität 2020'!Q88+'Rentabilität 2020'!Q90-'Rentabilität 2020'!Q91</f>
        <v>0</v>
      </c>
      <c r="D69" s="107"/>
      <c r="E69" s="107" t="e">
        <f>#REF!+#REF!-#REF!</f>
        <v>#REF!</v>
      </c>
      <c r="F69" s="107"/>
      <c r="G69" s="107" t="e">
        <f>#REF!+#REF!-#REF!</f>
        <v>#REF!</v>
      </c>
      <c r="H69" s="107"/>
      <c r="I69" s="230" t="e">
        <f>#REF!+#REF!-#REF!</f>
        <v>#REF!</v>
      </c>
      <c r="J69" s="230"/>
      <c r="K69" s="84" t="s">
        <v>67</v>
      </c>
      <c r="L69" s="88" t="e">
        <f>#REF!</f>
        <v>#REF!</v>
      </c>
      <c r="M69" s="94" t="e">
        <f t="shared" si="48"/>
        <v>#REF!</v>
      </c>
      <c r="N69" s="88" t="e">
        <f t="shared" si="49"/>
        <v>#REF!</v>
      </c>
      <c r="O69" s="88" t="e">
        <f t="shared" si="50"/>
        <v>#REF!</v>
      </c>
      <c r="P69" s="88" t="e">
        <f t="shared" si="51"/>
        <v>#REF!</v>
      </c>
      <c r="Q69" s="85"/>
      <c r="R69" s="85"/>
      <c r="S69" s="85"/>
      <c r="T69" s="85"/>
      <c r="U69" s="85"/>
      <c r="V69" s="86"/>
      <c r="W69" s="136" t="e">
        <f>DATE(YEAR(#REF!),MONTH(#REF!)+#REF!,DAY(#REF!))</f>
        <v>#REF!</v>
      </c>
      <c r="X69" s="143" t="e">
        <f>IF(AND(#REF!&lt;=X$65,Berechnungen!$W68&gt;X$65),#REF!,0)</f>
        <v>#REF!</v>
      </c>
      <c r="Y69" s="143" t="e">
        <f>IF(AND(#REF!&lt;=Y$65,Berechnungen!$W68&gt;Y$65),#REF!,0)</f>
        <v>#REF!</v>
      </c>
      <c r="Z69" s="143" t="e">
        <f>IF(AND(#REF!&lt;=Z$65,Berechnungen!$W68&gt;Z$65),#REF!,0)</f>
        <v>#REF!</v>
      </c>
      <c r="AA69" s="143" t="e">
        <f>IF(AND(#REF!&lt;=AA$65,Berechnungen!$W68&gt;AA$65),#REF!,0)</f>
        <v>#REF!</v>
      </c>
      <c r="AB69" s="143" t="e">
        <f>IF(AND(#REF!&lt;=AB$65,Berechnungen!$W68&gt;AB$65),#REF!,0)</f>
        <v>#REF!</v>
      </c>
      <c r="AC69" s="143" t="e">
        <f>IF(AND(#REF!&lt;=AC$65,Berechnungen!$W68&gt;AC$65),#REF!,0)</f>
        <v>#REF!</v>
      </c>
      <c r="AD69" s="143" t="e">
        <f>IF(AND(#REF!&lt;=AD$65,Berechnungen!$W68&gt;AD$65),#REF!,0)</f>
        <v>#REF!</v>
      </c>
      <c r="AE69" s="143" t="e">
        <f>IF(AND(#REF!&lt;=AE$65,Berechnungen!$W68&gt;AE$65),#REF!,0)</f>
        <v>#REF!</v>
      </c>
      <c r="AF69" s="143" t="e">
        <f>IF(AND(#REF!&lt;=AF$65,Berechnungen!$W68&gt;AF$65),#REF!,0)</f>
        <v>#REF!</v>
      </c>
      <c r="AG69" s="143" t="e">
        <f>IF(AND(#REF!&lt;=AG$65,Berechnungen!$W68&gt;AG$65),#REF!,0)</f>
        <v>#REF!</v>
      </c>
      <c r="AH69" s="143" t="e">
        <f>IF(AND(#REF!&lt;=AH$65,Berechnungen!$W68&gt;AH$65),#REF!,0)</f>
        <v>#REF!</v>
      </c>
      <c r="AI69" s="143" t="e">
        <f>IF(AND(#REF!&lt;=AI$65,Berechnungen!$W68&gt;AI$65),#REF!,0)</f>
        <v>#REF!</v>
      </c>
      <c r="AJ69" s="144" t="e">
        <f t="shared" si="52"/>
        <v>#REF!</v>
      </c>
      <c r="AK69" s="144"/>
      <c r="AL69" s="145" t="e">
        <f t="shared" si="53"/>
        <v>#REF!</v>
      </c>
      <c r="AM69" s="266" t="str">
        <f t="shared" si="46"/>
        <v>Übertrag</v>
      </c>
      <c r="AN69" s="30" t="e">
        <f>AZ61</f>
        <v>#REF!</v>
      </c>
      <c r="AO69" s="30" t="e">
        <f>BA61</f>
        <v>#REF!</v>
      </c>
      <c r="AP69" s="30" t="e">
        <f>BB61</f>
        <v>#REF!</v>
      </c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1"/>
      <c r="BD69" s="384" t="s">
        <v>281</v>
      </c>
      <c r="BE69" s="384">
        <v>460</v>
      </c>
      <c r="BF69" s="350">
        <f t="shared" si="47"/>
        <v>4.5999999999999996</v>
      </c>
      <c r="BG69" s="1"/>
      <c r="BH69" s="1"/>
    </row>
    <row r="70" spans="1:60" ht="14.25" x14ac:dyDescent="0.2">
      <c r="A70" s="103" t="s">
        <v>36</v>
      </c>
      <c r="B70" s="104"/>
      <c r="C70" s="107">
        <f>C69/2</f>
        <v>0</v>
      </c>
      <c r="D70" s="107"/>
      <c r="E70" s="107" t="e">
        <f>E69/2</f>
        <v>#REF!</v>
      </c>
      <c r="F70" s="107"/>
      <c r="G70" s="107" t="e">
        <f>G69/2</f>
        <v>#REF!</v>
      </c>
      <c r="H70" s="107"/>
      <c r="I70" s="230" t="e">
        <f>I69/2</f>
        <v>#REF!</v>
      </c>
      <c r="J70" s="230"/>
      <c r="K70" s="84" t="s">
        <v>68</v>
      </c>
      <c r="L70" s="88" t="e">
        <f>#REF!</f>
        <v>#REF!</v>
      </c>
      <c r="M70" s="94" t="e">
        <f t="shared" si="48"/>
        <v>#REF!</v>
      </c>
      <c r="N70" s="88" t="e">
        <f t="shared" si="49"/>
        <v>#REF!</v>
      </c>
      <c r="O70" s="88" t="e">
        <f t="shared" si="50"/>
        <v>#REF!</v>
      </c>
      <c r="P70" s="88" t="e">
        <f t="shared" si="51"/>
        <v>#REF!</v>
      </c>
      <c r="Q70" s="85"/>
      <c r="R70" s="85"/>
      <c r="S70" s="85"/>
      <c r="T70" s="85"/>
      <c r="U70" s="85"/>
      <c r="V70" s="86"/>
      <c r="W70" s="136" t="e">
        <f>DATE(YEAR(#REF!),MONTH(#REF!)+#REF!,DAY(#REF!))</f>
        <v>#REF!</v>
      </c>
      <c r="X70" s="143" t="e">
        <f>IF(AND(#REF!&lt;=X$65,Berechnungen!$W69&gt;X$65),#REF!,0)</f>
        <v>#REF!</v>
      </c>
      <c r="Y70" s="143" t="e">
        <f>IF(AND(#REF!&lt;=Y$65,Berechnungen!$W69&gt;Y$65),#REF!,0)</f>
        <v>#REF!</v>
      </c>
      <c r="Z70" s="143" t="e">
        <f>IF(AND(#REF!&lt;=Z$65,Berechnungen!$W69&gt;Z$65),#REF!,0)</f>
        <v>#REF!</v>
      </c>
      <c r="AA70" s="143" t="e">
        <f>IF(AND(#REF!&lt;=AA$65,Berechnungen!$W69&gt;AA$65),#REF!,0)</f>
        <v>#REF!</v>
      </c>
      <c r="AB70" s="143" t="e">
        <f>IF(AND(#REF!&lt;=AB$65,Berechnungen!$W69&gt;AB$65),#REF!,0)</f>
        <v>#REF!</v>
      </c>
      <c r="AC70" s="143" t="e">
        <f>IF(AND(#REF!&lt;=AC$65,Berechnungen!$W69&gt;AC$65),#REF!,0)</f>
        <v>#REF!</v>
      </c>
      <c r="AD70" s="143" t="e">
        <f>IF(AND(#REF!&lt;=AD$65,Berechnungen!$W69&gt;AD$65),#REF!,0)</f>
        <v>#REF!</v>
      </c>
      <c r="AE70" s="143" t="e">
        <f>IF(AND(#REF!&lt;=AE$65,Berechnungen!$W69&gt;AE$65),#REF!,0)</f>
        <v>#REF!</v>
      </c>
      <c r="AF70" s="143" t="e">
        <f>IF(AND(#REF!&lt;=AF$65,Berechnungen!$W69&gt;AF$65),#REF!,0)</f>
        <v>#REF!</v>
      </c>
      <c r="AG70" s="143" t="e">
        <f>IF(AND(#REF!&lt;=AG$65,Berechnungen!$W69&gt;AG$65),#REF!,0)</f>
        <v>#REF!</v>
      </c>
      <c r="AH70" s="143" t="e">
        <f>IF(AND(#REF!&lt;=AH$65,Berechnungen!$W69&gt;AH$65),#REF!,0)</f>
        <v>#REF!</v>
      </c>
      <c r="AI70" s="143" t="e">
        <f>IF(AND(#REF!&lt;=AI$65,Berechnungen!$W69&gt;AI$65),#REF!,0)</f>
        <v>#REF!</v>
      </c>
      <c r="AJ70" s="144" t="e">
        <f t="shared" si="52"/>
        <v>#REF!</v>
      </c>
      <c r="AK70" s="144"/>
      <c r="AL70" s="145" t="e">
        <f t="shared" si="53"/>
        <v>#REF!</v>
      </c>
      <c r="AM70" s="266" t="str">
        <f t="shared" si="46"/>
        <v>Januar</v>
      </c>
      <c r="AN70" s="30" t="e">
        <f>IF(SUM($AP$1:$AP$4)&gt;1,0,IF(SUM($AP$1:$AP$4)&lt;1,0,($AN$66*$AP$1)))</f>
        <v>#REF!</v>
      </c>
      <c r="AO70" s="30" t="e">
        <f>IF(SUM($AP$1:$AP$4)&gt;1,0,IF(SUM($AP$1:$AP$4)&lt;1,0,($AN$66*$AP$2)))</f>
        <v>#REF!</v>
      </c>
      <c r="AP70" s="30" t="e">
        <f>IF(SUM($AP$1:$AP$4)&gt;1,0,IF(SUM($AP$1:$AP$4)&lt;1,0,($AN$66*$AP$3)))</f>
        <v>#REF!</v>
      </c>
      <c r="AQ70" s="30" t="e">
        <f>IF(SUM($AP$1:$AP$4)&gt;1,0,IF(SUM($AP$1:$AP$4)&lt;1,0,($AN$66*$AP$4)))</f>
        <v>#REF!</v>
      </c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1"/>
      <c r="BD70" s="384" t="s">
        <v>282</v>
      </c>
      <c r="BE70" s="384">
        <v>442</v>
      </c>
      <c r="BF70" s="350">
        <f t="shared" si="47"/>
        <v>4.42</v>
      </c>
      <c r="BG70" s="1"/>
      <c r="BH70" s="1"/>
    </row>
    <row r="71" spans="1:60" ht="14.25" x14ac:dyDescent="0.2">
      <c r="A71" s="103" t="s">
        <v>38</v>
      </c>
      <c r="B71" s="104"/>
      <c r="C71" s="107">
        <f>IF(C69&lt;$G$2,0,IF(C69&lt;$G$3,C85,IF(C69&lt;$G$4,C88,IF(C69&lt;$G$5,C91,IF(C69&gt;$G$5,C93,0)))))</f>
        <v>0</v>
      </c>
      <c r="D71" s="107">
        <f>IF(C69&lt;$G$2,0,IF(C69&lt;$G$3,D87,IF(C69&lt;$G$4,D90,IF(C69&lt;$G$5,D92,IF(C69&gt;$G$5,D94,0)))))</f>
        <v>0</v>
      </c>
      <c r="E71" s="107" t="e">
        <f>IF(E69&lt;$G$2,0,IF(E69&lt;$G$3,E85,IF(E69&lt;$G$4,E88,IF(E69&lt;$G$5,E91,IF(E69&gt;$G$5,E93,0)))))</f>
        <v>#REF!</v>
      </c>
      <c r="F71" s="107" t="e">
        <f>IF(E69&lt;$G$2,0,IF(E69&lt;$G$3,F87,IF(E69&lt;$G$4,F90,IF(E69&lt;$G$5,F92,IF(E69&gt;$G$5,F94,0)))))</f>
        <v>#REF!</v>
      </c>
      <c r="G71" s="107" t="e">
        <f>IF(G69&lt;$G$2,0,IF(G69&lt;$G$3,G85,IF(G69&lt;$G$4,G88,IF(G69&lt;$G$5,G91,IF(G69&gt;$G$5,G93,0)))))</f>
        <v>#REF!</v>
      </c>
      <c r="H71" s="107" t="e">
        <f>IF(G69&lt;$G$2,0,IF(G69&lt;$G$3,H87,IF(G69&lt;$G$4,H90,IF(G69&lt;$G$5,H92,IF(G69&gt;$G$5,H94,0)))))</f>
        <v>#REF!</v>
      </c>
      <c r="I71" s="230" t="e">
        <f>IF(I69&lt;$G$2,0,IF(I69&lt;$G$3,I85,IF(I69&lt;$G$4,I88,IF(I69&lt;$G$5,I91,IF(I69&gt;$G$5,I93,0)))))</f>
        <v>#REF!</v>
      </c>
      <c r="J71" s="230" t="e">
        <f>IF(I69&lt;$G$2,0,IF(I69&lt;$G$3,J87,IF(I69&lt;$G$4,J90,IF(I69&lt;$G$5,J92,IF(I69&gt;$G$5,J94,0)))))</f>
        <v>#REF!</v>
      </c>
      <c r="K71" s="84" t="s">
        <v>69</v>
      </c>
      <c r="L71" s="88" t="e">
        <f>#REF!</f>
        <v>#REF!</v>
      </c>
      <c r="M71" s="94" t="e">
        <f t="shared" si="48"/>
        <v>#REF!</v>
      </c>
      <c r="N71" s="88" t="e">
        <f t="shared" si="49"/>
        <v>#REF!</v>
      </c>
      <c r="O71" s="88" t="e">
        <f t="shared" si="50"/>
        <v>#REF!</v>
      </c>
      <c r="P71" s="88" t="e">
        <f t="shared" si="51"/>
        <v>#REF!</v>
      </c>
      <c r="Q71" s="85"/>
      <c r="R71" s="85"/>
      <c r="S71" s="85"/>
      <c r="T71" s="85"/>
      <c r="U71" s="85"/>
      <c r="V71" s="86"/>
      <c r="W71" s="136" t="e">
        <f>DATE(YEAR(#REF!),MONTH(#REF!)+#REF!,DAY(#REF!))</f>
        <v>#REF!</v>
      </c>
      <c r="X71" s="143" t="e">
        <f>IF(AND(#REF!&lt;=X$65,Berechnungen!$W70&gt;X$65),#REF!,0)</f>
        <v>#REF!</v>
      </c>
      <c r="Y71" s="143" t="e">
        <f>IF(AND(#REF!&lt;=Y$65,Berechnungen!$W70&gt;Y$65),#REF!,0)</f>
        <v>#REF!</v>
      </c>
      <c r="Z71" s="143" t="e">
        <f>IF(AND(#REF!&lt;=Z$65,Berechnungen!$W70&gt;Z$65),#REF!,0)</f>
        <v>#REF!</v>
      </c>
      <c r="AA71" s="143" t="e">
        <f>IF(AND(#REF!&lt;=AA$65,Berechnungen!$W70&gt;AA$65),#REF!,0)</f>
        <v>#REF!</v>
      </c>
      <c r="AB71" s="143" t="e">
        <f>IF(AND(#REF!&lt;=AB$65,Berechnungen!$W70&gt;AB$65),#REF!,0)</f>
        <v>#REF!</v>
      </c>
      <c r="AC71" s="143" t="e">
        <f>IF(AND(#REF!&lt;=AC$65,Berechnungen!$W70&gt;AC$65),#REF!,0)</f>
        <v>#REF!</v>
      </c>
      <c r="AD71" s="143" t="e">
        <f>IF(AND(#REF!&lt;=AD$65,Berechnungen!$W70&gt;AD$65),#REF!,0)</f>
        <v>#REF!</v>
      </c>
      <c r="AE71" s="143" t="e">
        <f>IF(AND(#REF!&lt;=AE$65,Berechnungen!$W70&gt;AE$65),#REF!,0)</f>
        <v>#REF!</v>
      </c>
      <c r="AF71" s="143" t="e">
        <f>IF(AND(#REF!&lt;=AF$65,Berechnungen!$W70&gt;AF$65),#REF!,0)</f>
        <v>#REF!</v>
      </c>
      <c r="AG71" s="143" t="e">
        <f>IF(AND(#REF!&lt;=AG$65,Berechnungen!$W70&gt;AG$65),#REF!,0)</f>
        <v>#REF!</v>
      </c>
      <c r="AH71" s="143" t="e">
        <f>IF(AND(#REF!&lt;=AH$65,Berechnungen!$W70&gt;AH$65),#REF!,0)</f>
        <v>#REF!</v>
      </c>
      <c r="AI71" s="143" t="e">
        <f>IF(AND(#REF!&lt;=AI$65,Berechnungen!$W70&gt;AI$65),#REF!,0)</f>
        <v>#REF!</v>
      </c>
      <c r="AJ71" s="144" t="e">
        <f t="shared" si="52"/>
        <v>#REF!</v>
      </c>
      <c r="AK71" s="144"/>
      <c r="AL71" s="145" t="e">
        <f t="shared" si="53"/>
        <v>#REF!</v>
      </c>
      <c r="AM71" s="266" t="str">
        <f t="shared" si="46"/>
        <v>Februar</v>
      </c>
      <c r="AN71" s="30"/>
      <c r="AO71" s="30" t="e">
        <f>IF(SUM($AP$1:$AP$4)&gt;1,0,IF(SUM($AP$1:$AP$4)&lt;1,0,($AO$66*$AP$1)))</f>
        <v>#REF!</v>
      </c>
      <c r="AP71" s="30" t="e">
        <f>IF(SUM($AP$1:$AP$4)&gt;1,0,IF(SUM($AP$1:$AP$4)&lt;1,0,($AO$66*$AP$2)))</f>
        <v>#REF!</v>
      </c>
      <c r="AQ71" s="30" t="e">
        <f>IF(SUM($AP$1:$AP$4)&gt;1,0,IF(SUM($AP$1:$AP$4)&lt;1,0,($AO$66*$AP$3)))</f>
        <v>#REF!</v>
      </c>
      <c r="AR71" s="30" t="e">
        <f>IF(SUM($AP$1:$AP$4)&gt;1,0,IF(SUM($AP$1:$AP$4)&lt;1,0,($AO$66*$AP$4)))</f>
        <v>#REF!</v>
      </c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1"/>
      <c r="BD71" s="384" t="s">
        <v>89</v>
      </c>
      <c r="BE71" s="384">
        <v>450</v>
      </c>
      <c r="BF71" s="350">
        <f t="shared" si="47"/>
        <v>4.5</v>
      </c>
      <c r="BG71" s="1"/>
      <c r="BH71" s="1"/>
    </row>
    <row r="72" spans="1:60" ht="14.25" x14ac:dyDescent="0.2">
      <c r="A72" s="103" t="s">
        <v>40</v>
      </c>
      <c r="B72" s="104"/>
      <c r="C72" s="107" t="e">
        <f>IF(AND(C71&gt;$B$6,#REF!=1),C71*$B$5,IF(AND(C71&gt;$B$7,#REF!=2),C71*$B$5,0))</f>
        <v>#REF!</v>
      </c>
      <c r="D72" s="107" t="e">
        <f>IF(AND(D71&gt;$B$6,#REF!=1),D71*$B$5,IF(AND(D71&gt;$B$7,#REF!=2),D71*$B$5,0))</f>
        <v>#REF!</v>
      </c>
      <c r="E72" s="107" t="e">
        <f>IF(AND(E71&gt;$B$6,#REF!=1),E71*$B$5,IF(AND(E71&gt;$B$7,#REF!=2),E71*$B$5,0))</f>
        <v>#REF!</v>
      </c>
      <c r="F72" s="107" t="e">
        <f>IF(AND(F71&gt;$B$6,#REF!=1),F71*$B$5,IF(AND(F71&gt;$B$7,#REF!=2),F71*$B$5,0))</f>
        <v>#REF!</v>
      </c>
      <c r="G72" s="107" t="e">
        <f>IF(AND(G71&gt;$B$6,#REF!=1),G71*$B$5,IF(AND(G71&gt;$B$7,#REF!=2),G71*$B$5,0))</f>
        <v>#REF!</v>
      </c>
      <c r="H72" s="107" t="e">
        <f>IF(AND(H71&gt;$B$6,#REF!=1),H71*$B$5,IF(AND(H71&gt;$B$7,#REF!=2),H71*$B$5,0))</f>
        <v>#REF!</v>
      </c>
      <c r="I72" s="230" t="e">
        <f>IF(AND(I71&gt;$B$6,#REF!=1),I71*$B$5,IF(AND(I71&gt;$B$7,#REF!=2),I71*$B$5,0))</f>
        <v>#REF!</v>
      </c>
      <c r="J72" s="230" t="e">
        <f>IF(AND(J71&gt;$B$6,#REF!=1),J71*$B$5,IF(AND(J71&gt;$B$7,#REF!=2),J71*$B$5,0))</f>
        <v>#REF!</v>
      </c>
      <c r="K72" s="84" t="s">
        <v>71</v>
      </c>
      <c r="L72" s="88" t="e">
        <f>#REF!</f>
        <v>#REF!</v>
      </c>
      <c r="M72" s="94" t="e">
        <f t="shared" si="48"/>
        <v>#REF!</v>
      </c>
      <c r="N72" s="88" t="e">
        <f t="shared" si="49"/>
        <v>#REF!</v>
      </c>
      <c r="O72" s="88" t="e">
        <f t="shared" si="50"/>
        <v>#REF!</v>
      </c>
      <c r="P72" s="88" t="e">
        <f t="shared" si="51"/>
        <v>#REF!</v>
      </c>
      <c r="Q72" s="85"/>
      <c r="R72" s="85"/>
      <c r="S72" s="85"/>
      <c r="T72" s="85"/>
      <c r="U72" s="85"/>
      <c r="V72" s="86"/>
      <c r="W72" s="136" t="e">
        <f>DATE(YEAR(#REF!),MONTH(#REF!)+#REF!,DAY(#REF!))</f>
        <v>#REF!</v>
      </c>
      <c r="X72" s="143" t="e">
        <f>IF(AND(#REF!&lt;=X$65,Berechnungen!$W71&gt;X$65),#REF!,0)</f>
        <v>#REF!</v>
      </c>
      <c r="Y72" s="143" t="e">
        <f>IF(AND(#REF!&lt;=Y$65,Berechnungen!$W71&gt;Y$65),#REF!,0)</f>
        <v>#REF!</v>
      </c>
      <c r="Z72" s="143" t="e">
        <f>IF(AND(#REF!&lt;=Z$65,Berechnungen!$W71&gt;Z$65),#REF!,0)</f>
        <v>#REF!</v>
      </c>
      <c r="AA72" s="143" t="e">
        <f>IF(AND(#REF!&lt;=AA$65,Berechnungen!$W71&gt;AA$65),#REF!,0)</f>
        <v>#REF!</v>
      </c>
      <c r="AB72" s="143" t="e">
        <f>IF(AND(#REF!&lt;=AB$65,Berechnungen!$W71&gt;AB$65),#REF!,0)</f>
        <v>#REF!</v>
      </c>
      <c r="AC72" s="143" t="e">
        <f>IF(AND(#REF!&lt;=AC$65,Berechnungen!$W71&gt;AC$65),#REF!,0)</f>
        <v>#REF!</v>
      </c>
      <c r="AD72" s="143" t="e">
        <f>IF(AND(#REF!&lt;=AD$65,Berechnungen!$W71&gt;AD$65),#REF!,0)</f>
        <v>#REF!</v>
      </c>
      <c r="AE72" s="143" t="e">
        <f>IF(AND(#REF!&lt;=AE$65,Berechnungen!$W71&gt;AE$65),#REF!,0)</f>
        <v>#REF!</v>
      </c>
      <c r="AF72" s="143" t="e">
        <f>IF(AND(#REF!&lt;=AF$65,Berechnungen!$W71&gt;AF$65),#REF!,0)</f>
        <v>#REF!</v>
      </c>
      <c r="AG72" s="143" t="e">
        <f>IF(AND(#REF!&lt;=AG$65,Berechnungen!$W71&gt;AG$65),#REF!,0)</f>
        <v>#REF!</v>
      </c>
      <c r="AH72" s="143" t="e">
        <f>IF(AND(#REF!&lt;=AH$65,Berechnungen!$W71&gt;AH$65),#REF!,0)</f>
        <v>#REF!</v>
      </c>
      <c r="AI72" s="143" t="e">
        <f>IF(AND(#REF!&lt;=AI$65,Berechnungen!$W71&gt;AI$65),#REF!,0)</f>
        <v>#REF!</v>
      </c>
      <c r="AJ72" s="144" t="e">
        <f t="shared" si="52"/>
        <v>#REF!</v>
      </c>
      <c r="AK72" s="144"/>
      <c r="AL72" s="145" t="e">
        <f t="shared" si="53"/>
        <v>#REF!</v>
      </c>
      <c r="AM72" s="266" t="str">
        <f t="shared" si="46"/>
        <v>März</v>
      </c>
      <c r="AN72" s="30"/>
      <c r="AO72" s="30"/>
      <c r="AP72" s="30" t="e">
        <f>IF(SUM($AP$1:$AP$4)&gt;1,0,IF(SUM($AP$1:$AP$4)&lt;1,0,($AP$66*$AP$1)))</f>
        <v>#REF!</v>
      </c>
      <c r="AQ72" s="30" t="e">
        <f>IF(SUM($AP$1:$AP$4)&gt;1,0,IF(SUM($AP$1:$AP$4)&lt;1,0,($AP$66*$AP$2)))</f>
        <v>#REF!</v>
      </c>
      <c r="AR72" s="30" t="e">
        <f>IF(SUM($AP$1:$AP$4)&gt;1,0,IF(SUM($AP$1:$AP$4)&lt;1,0,($AP$66*$AP$3)))</f>
        <v>#REF!</v>
      </c>
      <c r="AS72" s="30" t="e">
        <f>IF(SUM($AP$1:$AP$4)&gt;1,0,IF(SUM($AP$1:$AP$4)&lt;1,0,($AP$66*$AP$4)))</f>
        <v>#REF!</v>
      </c>
      <c r="AT72" s="30"/>
      <c r="AU72" s="30"/>
      <c r="AV72" s="30"/>
      <c r="AW72" s="30"/>
      <c r="AX72" s="30"/>
      <c r="AY72" s="30"/>
      <c r="AZ72" s="30"/>
      <c r="BA72" s="30"/>
      <c r="BB72" s="30"/>
      <c r="BC72" s="1"/>
      <c r="BD72" s="384" t="s">
        <v>283</v>
      </c>
      <c r="BE72" s="384">
        <v>495</v>
      </c>
      <c r="BF72" s="350">
        <f t="shared" si="47"/>
        <v>4.95</v>
      </c>
      <c r="BG72" s="1"/>
      <c r="BH72" s="1"/>
    </row>
    <row r="73" spans="1:60" ht="14.25" x14ac:dyDescent="0.2">
      <c r="A73" s="103" t="s">
        <v>42</v>
      </c>
      <c r="B73" s="104"/>
      <c r="C73" s="107" t="e">
        <f t="shared" ref="C73:H73" si="54">SUM(C71:C72)</f>
        <v>#REF!</v>
      </c>
      <c r="D73" s="107" t="e">
        <f t="shared" si="54"/>
        <v>#REF!</v>
      </c>
      <c r="E73" s="107" t="e">
        <f t="shared" si="54"/>
        <v>#REF!</v>
      </c>
      <c r="F73" s="107" t="e">
        <f t="shared" si="54"/>
        <v>#REF!</v>
      </c>
      <c r="G73" s="107" t="e">
        <f t="shared" si="54"/>
        <v>#REF!</v>
      </c>
      <c r="H73" s="107" t="e">
        <f t="shared" si="54"/>
        <v>#REF!</v>
      </c>
      <c r="I73" s="230" t="e">
        <f t="shared" ref="I73:J73" si="55">SUM(I71:I72)</f>
        <v>#REF!</v>
      </c>
      <c r="J73" s="230" t="e">
        <f t="shared" si="55"/>
        <v>#REF!</v>
      </c>
      <c r="K73" s="84" t="s">
        <v>73</v>
      </c>
      <c r="L73" s="88" t="e">
        <f>#REF!</f>
        <v>#REF!</v>
      </c>
      <c r="M73" s="94" t="e">
        <f t="shared" si="48"/>
        <v>#REF!</v>
      </c>
      <c r="N73" s="88" t="e">
        <f t="shared" si="49"/>
        <v>#REF!</v>
      </c>
      <c r="O73" s="88" t="e">
        <f t="shared" si="50"/>
        <v>#REF!</v>
      </c>
      <c r="P73" s="88" t="e">
        <f t="shared" si="51"/>
        <v>#REF!</v>
      </c>
      <c r="Q73" s="85"/>
      <c r="R73" s="85"/>
      <c r="S73" s="85"/>
      <c r="T73" s="85"/>
      <c r="U73" s="85"/>
      <c r="V73" s="86"/>
      <c r="W73" s="136" t="e">
        <f>DATE(YEAR(#REF!),MONTH(#REF!)+#REF!,DAY(#REF!))</f>
        <v>#REF!</v>
      </c>
      <c r="X73" s="143" t="e">
        <f>IF(AND(#REF!&lt;=X$65,Berechnungen!$W72&gt;X$65),#REF!,0)</f>
        <v>#REF!</v>
      </c>
      <c r="Y73" s="143" t="e">
        <f>IF(AND(#REF!&lt;=Y$65,Berechnungen!$W72&gt;Y$65),#REF!,0)</f>
        <v>#REF!</v>
      </c>
      <c r="Z73" s="143" t="e">
        <f>IF(AND(#REF!&lt;=Z$65,Berechnungen!$W72&gt;Z$65),#REF!,0)</f>
        <v>#REF!</v>
      </c>
      <c r="AA73" s="143" t="e">
        <f>IF(AND(#REF!&lt;=AA$65,Berechnungen!$W72&gt;AA$65),#REF!,0)</f>
        <v>#REF!</v>
      </c>
      <c r="AB73" s="143" t="e">
        <f>IF(AND(#REF!&lt;=AB$65,Berechnungen!$W72&gt;AB$65),#REF!,0)</f>
        <v>#REF!</v>
      </c>
      <c r="AC73" s="143" t="e">
        <f>IF(AND(#REF!&lt;=AC$65,Berechnungen!$W72&gt;AC$65),#REF!,0)</f>
        <v>#REF!</v>
      </c>
      <c r="AD73" s="143" t="e">
        <f>IF(AND(#REF!&lt;=AD$65,Berechnungen!$W72&gt;AD$65),#REF!,0)</f>
        <v>#REF!</v>
      </c>
      <c r="AE73" s="143" t="e">
        <f>IF(AND(#REF!&lt;=AE$65,Berechnungen!$W72&gt;AE$65),#REF!,0)</f>
        <v>#REF!</v>
      </c>
      <c r="AF73" s="143" t="e">
        <f>IF(AND(#REF!&lt;=AF$65,Berechnungen!$W72&gt;AF$65),#REF!,0)</f>
        <v>#REF!</v>
      </c>
      <c r="AG73" s="143" t="e">
        <f>IF(AND(#REF!&lt;=AG$65,Berechnungen!$W72&gt;AG$65),#REF!,0)</f>
        <v>#REF!</v>
      </c>
      <c r="AH73" s="143" t="e">
        <f>IF(AND(#REF!&lt;=AH$65,Berechnungen!$W72&gt;AH$65),#REF!,0)</f>
        <v>#REF!</v>
      </c>
      <c r="AI73" s="143" t="e">
        <f>IF(AND(#REF!&lt;=AI$65,Berechnungen!$W72&gt;AI$65),#REF!,0)</f>
        <v>#REF!</v>
      </c>
      <c r="AJ73" s="144" t="e">
        <f t="shared" si="52"/>
        <v>#REF!</v>
      </c>
      <c r="AK73" s="144"/>
      <c r="AL73" s="145" t="e">
        <f t="shared" si="53"/>
        <v>#REF!</v>
      </c>
      <c r="AM73" s="266" t="str">
        <f t="shared" si="46"/>
        <v>April</v>
      </c>
      <c r="AN73" s="30"/>
      <c r="AO73" s="30"/>
      <c r="AP73" s="30"/>
      <c r="AQ73" s="30" t="e">
        <f>IF(SUM($AP$1:$AP$4)&gt;1,0,IF(SUM($AP$1:$AP$4)&lt;1,0,($AQ$66*$AP$1)))</f>
        <v>#REF!</v>
      </c>
      <c r="AR73" s="30" t="e">
        <f>IF(SUM($AP$1:$AP$4)&gt;1,0,IF(SUM($AP$1:$AP$4)&lt;1,0,($AQ$66*$AP$2)))</f>
        <v>#REF!</v>
      </c>
      <c r="AS73" s="30" t="e">
        <f>IF(SUM($AP$1:$AP$4)&gt;1,0,IF(SUM($AP$1:$AP$4)&lt;1,0,($AQ$66*$AP$3)))</f>
        <v>#REF!</v>
      </c>
      <c r="AT73" s="30" t="e">
        <f>IF(SUM($AP$1:$AP$4)&gt;1,0,IF(SUM($AP$1:$AP$4)&lt;1,0,($AQ$66*$AP$4)))</f>
        <v>#REF!</v>
      </c>
      <c r="AU73" s="30"/>
      <c r="AV73" s="30"/>
      <c r="AW73" s="30"/>
      <c r="AX73" s="30"/>
      <c r="AY73" s="30"/>
      <c r="AZ73" s="30"/>
      <c r="BA73" s="30"/>
      <c r="BB73" s="30"/>
      <c r="BC73" s="1"/>
      <c r="BD73" s="384" t="s">
        <v>284</v>
      </c>
      <c r="BE73" s="384">
        <v>485</v>
      </c>
      <c r="BF73" s="350">
        <f t="shared" si="47"/>
        <v>4.8499999999999996</v>
      </c>
      <c r="BG73" s="1"/>
      <c r="BH73" s="1"/>
    </row>
    <row r="74" spans="1:60" ht="14.25" x14ac:dyDescent="0.2">
      <c r="A74" s="108" t="s">
        <v>43</v>
      </c>
      <c r="B74" s="104"/>
      <c r="C74" s="107" t="e">
        <f t="shared" ref="C74:H74" si="56">ROUND(C73,-0.1)</f>
        <v>#REF!</v>
      </c>
      <c r="D74" s="107" t="e">
        <f t="shared" si="56"/>
        <v>#REF!</v>
      </c>
      <c r="E74" s="107" t="e">
        <f t="shared" si="56"/>
        <v>#REF!</v>
      </c>
      <c r="F74" s="107" t="e">
        <f t="shared" si="56"/>
        <v>#REF!</v>
      </c>
      <c r="G74" s="107" t="e">
        <f t="shared" si="56"/>
        <v>#REF!</v>
      </c>
      <c r="H74" s="107" t="e">
        <f t="shared" si="56"/>
        <v>#REF!</v>
      </c>
      <c r="I74" s="230" t="e">
        <f t="shared" ref="I74:J74" si="57">ROUND(I73,-0.1)</f>
        <v>#REF!</v>
      </c>
      <c r="J74" s="230" t="e">
        <f t="shared" si="57"/>
        <v>#REF!</v>
      </c>
      <c r="K74" s="84" t="s">
        <v>75</v>
      </c>
      <c r="L74" s="88" t="e">
        <f>#REF!</f>
        <v>#REF!</v>
      </c>
      <c r="M74" s="94" t="e">
        <f t="shared" si="48"/>
        <v>#REF!</v>
      </c>
      <c r="N74" s="88" t="e">
        <f t="shared" si="49"/>
        <v>#REF!</v>
      </c>
      <c r="O74" s="88" t="e">
        <f t="shared" si="50"/>
        <v>#REF!</v>
      </c>
      <c r="P74" s="88" t="e">
        <f t="shared" si="51"/>
        <v>#REF!</v>
      </c>
      <c r="Q74" s="85"/>
      <c r="R74" s="85"/>
      <c r="S74" s="85"/>
      <c r="T74" s="85"/>
      <c r="U74" s="85"/>
      <c r="V74" s="86"/>
      <c r="W74" s="136" t="e">
        <f>DATE(YEAR(#REF!),MONTH(#REF!)+#REF!,DAY(#REF!))</f>
        <v>#REF!</v>
      </c>
      <c r="X74" s="143" t="e">
        <f>IF(AND(#REF!&lt;=X$65,Berechnungen!$W73&gt;X$65),#REF!,0)</f>
        <v>#REF!</v>
      </c>
      <c r="Y74" s="143" t="e">
        <f>IF(AND(#REF!&lt;=Y$65,Berechnungen!$W73&gt;Y$65),#REF!,0)</f>
        <v>#REF!</v>
      </c>
      <c r="Z74" s="143" t="e">
        <f>IF(AND(#REF!&lt;=Z$65,Berechnungen!$W73&gt;Z$65),#REF!,0)</f>
        <v>#REF!</v>
      </c>
      <c r="AA74" s="143" t="e">
        <f>IF(AND(#REF!&lt;=AA$65,Berechnungen!$W73&gt;AA$65),#REF!,0)</f>
        <v>#REF!</v>
      </c>
      <c r="AB74" s="143" t="e">
        <f>IF(AND(#REF!&lt;=AB$65,Berechnungen!$W73&gt;AB$65),#REF!,0)</f>
        <v>#REF!</v>
      </c>
      <c r="AC74" s="143" t="e">
        <f>IF(AND(#REF!&lt;=AC$65,Berechnungen!$W73&gt;AC$65),#REF!,0)</f>
        <v>#REF!</v>
      </c>
      <c r="AD74" s="143" t="e">
        <f>IF(AND(#REF!&lt;=AD$65,Berechnungen!$W73&gt;AD$65),#REF!,0)</f>
        <v>#REF!</v>
      </c>
      <c r="AE74" s="143" t="e">
        <f>IF(AND(#REF!&lt;=AE$65,Berechnungen!$W73&gt;AE$65),#REF!,0)</f>
        <v>#REF!</v>
      </c>
      <c r="AF74" s="143" t="e">
        <f>IF(AND(#REF!&lt;=AF$65,Berechnungen!$W73&gt;AF$65),#REF!,0)</f>
        <v>#REF!</v>
      </c>
      <c r="AG74" s="143" t="e">
        <f>IF(AND(#REF!&lt;=AG$65,Berechnungen!$W73&gt;AG$65),#REF!,0)</f>
        <v>#REF!</v>
      </c>
      <c r="AH74" s="143" t="e">
        <f>IF(AND(#REF!&lt;=AH$65,Berechnungen!$W73&gt;AH$65),#REF!,0)</f>
        <v>#REF!</v>
      </c>
      <c r="AI74" s="143" t="e">
        <f>IF(AND(#REF!&lt;=AI$65,Berechnungen!$W73&gt;AI$65),#REF!,0)</f>
        <v>#REF!</v>
      </c>
      <c r="AJ74" s="144" t="e">
        <f t="shared" si="52"/>
        <v>#REF!</v>
      </c>
      <c r="AK74" s="144"/>
      <c r="AL74" s="145" t="e">
        <f t="shared" si="53"/>
        <v>#REF!</v>
      </c>
      <c r="AM74" s="266" t="str">
        <f t="shared" si="46"/>
        <v>Mai</v>
      </c>
      <c r="AN74" s="30"/>
      <c r="AO74" s="30"/>
      <c r="AP74" s="30"/>
      <c r="AQ74" s="30"/>
      <c r="AR74" s="30" t="e">
        <f>IF(SUM($AP$1:$AP$4)&gt;1,0,IF(SUM($AP$1:$AP$4)&lt;1,0,($AR$66*$AP$1)))</f>
        <v>#REF!</v>
      </c>
      <c r="AS74" s="30" t="e">
        <f>IF(SUM($AP$1:$AP$4)&gt;1,0,IF(SUM($AP$1:$AP$4)&lt;1,0,($AR$66*$AP$2)))</f>
        <v>#REF!</v>
      </c>
      <c r="AT74" s="30" t="e">
        <f>IF(SUM($AP$1:$AP$4)&gt;1,0,IF(SUM($AP$1:$AP$4)&lt;1,0,($AR$66*$AP$3)))</f>
        <v>#REF!</v>
      </c>
      <c r="AU74" s="30" t="e">
        <f>IF(SUM($AP$1:$AP$4)&gt;1,0,IF(SUM($AP$1:$AP$4)&lt;1,0,($AR$66*$AP$4)))</f>
        <v>#REF!</v>
      </c>
      <c r="AV74" s="30"/>
      <c r="AW74" s="30"/>
      <c r="AX74" s="30"/>
      <c r="AY74" s="30"/>
      <c r="AZ74" s="30"/>
      <c r="BA74" s="30"/>
      <c r="BB74" s="30"/>
      <c r="BC74" s="1"/>
      <c r="BD74" s="384" t="s">
        <v>285</v>
      </c>
      <c r="BE74" s="384">
        <v>425</v>
      </c>
      <c r="BF74" s="350">
        <f t="shared" si="47"/>
        <v>4.25</v>
      </c>
      <c r="BG74" s="1"/>
      <c r="BH74" s="1"/>
    </row>
    <row r="75" spans="1:60" ht="14.25" x14ac:dyDescent="0.2">
      <c r="A75" s="103" t="s">
        <v>9</v>
      </c>
      <c r="B75" s="104"/>
      <c r="C75" s="107" t="e">
        <f t="shared" ref="C75:H75" si="58">($B$4*C73)</f>
        <v>#REF!</v>
      </c>
      <c r="D75" s="107" t="e">
        <f t="shared" si="58"/>
        <v>#REF!</v>
      </c>
      <c r="E75" s="107" t="e">
        <f t="shared" si="58"/>
        <v>#REF!</v>
      </c>
      <c r="F75" s="107" t="e">
        <f t="shared" si="58"/>
        <v>#REF!</v>
      </c>
      <c r="G75" s="107" t="e">
        <f t="shared" si="58"/>
        <v>#REF!</v>
      </c>
      <c r="H75" s="107" t="e">
        <f t="shared" si="58"/>
        <v>#REF!</v>
      </c>
      <c r="I75" s="230" t="e">
        <f t="shared" ref="I75:J75" si="59">($B$4*I73)</f>
        <v>#REF!</v>
      </c>
      <c r="J75" s="230" t="e">
        <f t="shared" si="59"/>
        <v>#REF!</v>
      </c>
      <c r="K75" s="84" t="s">
        <v>76</v>
      </c>
      <c r="L75" s="88" t="e">
        <f>#REF!</f>
        <v>#REF!</v>
      </c>
      <c r="M75" s="94" t="e">
        <f t="shared" si="48"/>
        <v>#REF!</v>
      </c>
      <c r="N75" s="88" t="e">
        <f t="shared" si="49"/>
        <v>#REF!</v>
      </c>
      <c r="O75" s="88" t="e">
        <f t="shared" si="50"/>
        <v>#REF!</v>
      </c>
      <c r="P75" s="88" t="e">
        <f t="shared" si="51"/>
        <v>#REF!</v>
      </c>
      <c r="Q75" s="85"/>
      <c r="R75" s="85"/>
      <c r="S75" s="85"/>
      <c r="T75" s="85"/>
      <c r="U75" s="85"/>
      <c r="V75" s="86"/>
      <c r="W75" s="136" t="e">
        <f>DATE(YEAR(#REF!),MONTH(#REF!)+#REF!,DAY(#REF!))</f>
        <v>#REF!</v>
      </c>
      <c r="X75" s="143" t="e">
        <f>IF(AND(#REF!&lt;=X$65,Berechnungen!$W74&gt;X$65),#REF!,0)</f>
        <v>#REF!</v>
      </c>
      <c r="Y75" s="143" t="e">
        <f>IF(AND(#REF!&lt;=Y$65,Berechnungen!$W74&gt;Y$65),#REF!,0)</f>
        <v>#REF!</v>
      </c>
      <c r="Z75" s="143" t="e">
        <f>IF(AND(#REF!&lt;=Z$65,Berechnungen!$W74&gt;Z$65),#REF!,0)</f>
        <v>#REF!</v>
      </c>
      <c r="AA75" s="143" t="e">
        <f>IF(AND(#REF!&lt;=AA$65,Berechnungen!$W74&gt;AA$65),#REF!,0)</f>
        <v>#REF!</v>
      </c>
      <c r="AB75" s="143" t="e">
        <f>IF(AND(#REF!&lt;=AB$65,Berechnungen!$W74&gt;AB$65),#REF!,0)</f>
        <v>#REF!</v>
      </c>
      <c r="AC75" s="143" t="e">
        <f>IF(AND(#REF!&lt;=AC$65,Berechnungen!$W74&gt;AC$65),#REF!,0)</f>
        <v>#REF!</v>
      </c>
      <c r="AD75" s="143" t="e">
        <f>IF(AND(#REF!&lt;=AD$65,Berechnungen!$W74&gt;AD$65),#REF!,0)</f>
        <v>#REF!</v>
      </c>
      <c r="AE75" s="143" t="e">
        <f>IF(AND(#REF!&lt;=AE$65,Berechnungen!$W74&gt;AE$65),#REF!,0)</f>
        <v>#REF!</v>
      </c>
      <c r="AF75" s="143" t="e">
        <f>IF(AND(#REF!&lt;=AF$65,Berechnungen!$W74&gt;AF$65),#REF!,0)</f>
        <v>#REF!</v>
      </c>
      <c r="AG75" s="143" t="e">
        <f>IF(AND(#REF!&lt;=AG$65,Berechnungen!$W74&gt;AG$65),#REF!,0)</f>
        <v>#REF!</v>
      </c>
      <c r="AH75" s="143" t="e">
        <f>IF(AND(#REF!&lt;=AH$65,Berechnungen!$W74&gt;AH$65),#REF!,0)</f>
        <v>#REF!</v>
      </c>
      <c r="AI75" s="143" t="e">
        <f>IF(AND(#REF!&lt;=AI$65,Berechnungen!$W74&gt;AI$65),#REF!,0)</f>
        <v>#REF!</v>
      </c>
      <c r="AJ75" s="144" t="e">
        <f t="shared" si="52"/>
        <v>#REF!</v>
      </c>
      <c r="AK75" s="144"/>
      <c r="AL75" s="145" t="e">
        <f t="shared" si="53"/>
        <v>#REF!</v>
      </c>
      <c r="AM75" s="266" t="str">
        <f t="shared" si="46"/>
        <v>Juni</v>
      </c>
      <c r="AN75" s="30"/>
      <c r="AO75" s="30"/>
      <c r="AP75" s="30"/>
      <c r="AQ75" s="30"/>
      <c r="AR75" s="30"/>
      <c r="AS75" s="30" t="e">
        <f>IF(SUM($AP$1:$AP$4)&gt;1,0,IF(SUM($AP$1:$AP$4)&lt;1,0,($AS$66*$AP$1)))</f>
        <v>#REF!</v>
      </c>
      <c r="AT75" s="30" t="e">
        <f>IF(SUM($AP$1:$AP$4)&gt;1,0,IF(SUM($AP$1:$AP$4)&lt;1,0,($AS$66*$AP$2)))</f>
        <v>#REF!</v>
      </c>
      <c r="AU75" s="30" t="e">
        <f>IF(SUM($AP$1:$AP$4)&gt;1,0,IF(SUM($AP$1:$AP$4)&lt;1,0,($AS$66*$AP$3)))</f>
        <v>#REF!</v>
      </c>
      <c r="AV75" s="30" t="e">
        <f>IF(SUM($AP$1:$AP$4)&gt;1,0,IF(SUM($AP$1:$AP$4)&lt;1,0,($AS$66*$AP$4)))</f>
        <v>#REF!</v>
      </c>
      <c r="AW75" s="30"/>
      <c r="AX75" s="30"/>
      <c r="AY75" s="30"/>
      <c r="AZ75" s="30"/>
      <c r="BA75" s="30"/>
      <c r="BB75" s="30"/>
      <c r="BC75" s="1"/>
      <c r="BD75" s="384" t="s">
        <v>286</v>
      </c>
      <c r="BE75" s="384">
        <v>466</v>
      </c>
      <c r="BF75" s="350">
        <f t="shared" si="47"/>
        <v>4.66</v>
      </c>
      <c r="BG75" s="1"/>
      <c r="BH75" s="1"/>
    </row>
    <row r="76" spans="1:60" ht="14.25" x14ac:dyDescent="0.2">
      <c r="A76" s="103" t="s">
        <v>44</v>
      </c>
      <c r="B76" s="104"/>
      <c r="C76" s="107" t="e">
        <f t="shared" ref="C76:H76" si="60">ROUND(C75,-0.1)</f>
        <v>#REF!</v>
      </c>
      <c r="D76" s="107" t="e">
        <f t="shared" si="60"/>
        <v>#REF!</v>
      </c>
      <c r="E76" s="107" t="e">
        <f t="shared" si="60"/>
        <v>#REF!</v>
      </c>
      <c r="F76" s="107" t="e">
        <f t="shared" si="60"/>
        <v>#REF!</v>
      </c>
      <c r="G76" s="107" t="e">
        <f t="shared" si="60"/>
        <v>#REF!</v>
      </c>
      <c r="H76" s="107" t="e">
        <f t="shared" si="60"/>
        <v>#REF!</v>
      </c>
      <c r="I76" s="230" t="e">
        <f t="shared" ref="I76:J76" si="61">ROUND(I75,-0.1)</f>
        <v>#REF!</v>
      </c>
      <c r="J76" s="230" t="e">
        <f t="shared" si="61"/>
        <v>#REF!</v>
      </c>
      <c r="K76" s="84" t="s">
        <v>78</v>
      </c>
      <c r="L76" s="88" t="e">
        <f>#REF!</f>
        <v>#REF!</v>
      </c>
      <c r="M76" s="94" t="e">
        <f t="shared" si="48"/>
        <v>#REF!</v>
      </c>
      <c r="N76" s="88" t="e">
        <f t="shared" si="49"/>
        <v>#REF!</v>
      </c>
      <c r="O76" s="88" t="e">
        <f t="shared" si="50"/>
        <v>#REF!</v>
      </c>
      <c r="P76" s="88" t="e">
        <f t="shared" si="51"/>
        <v>#REF!</v>
      </c>
      <c r="Q76" s="85"/>
      <c r="R76" s="85"/>
      <c r="S76" s="85"/>
      <c r="T76" s="85"/>
      <c r="U76" s="85"/>
      <c r="V76" s="86"/>
      <c r="W76" s="136" t="e">
        <f>DATE(YEAR(#REF!),MONTH(#REF!)+#REF!,DAY(#REF!))</f>
        <v>#REF!</v>
      </c>
      <c r="X76" s="143" t="e">
        <f>IF(AND(#REF!&lt;=X$65,Berechnungen!$W75&gt;X$65),#REF!,0)</f>
        <v>#REF!</v>
      </c>
      <c r="Y76" s="143" t="e">
        <f>IF(AND(#REF!&lt;=Y$65,Berechnungen!$W75&gt;Y$65),#REF!,0)</f>
        <v>#REF!</v>
      </c>
      <c r="Z76" s="143" t="e">
        <f>IF(AND(#REF!&lt;=Z$65,Berechnungen!$W75&gt;Z$65),#REF!,0)</f>
        <v>#REF!</v>
      </c>
      <c r="AA76" s="143" t="e">
        <f>IF(AND(#REF!&lt;=AA$65,Berechnungen!$W75&gt;AA$65),#REF!,0)</f>
        <v>#REF!</v>
      </c>
      <c r="AB76" s="143" t="e">
        <f>IF(AND(#REF!&lt;=AB$65,Berechnungen!$W75&gt;AB$65),#REF!,0)</f>
        <v>#REF!</v>
      </c>
      <c r="AC76" s="143" t="e">
        <f>IF(AND(#REF!&lt;=AC$65,Berechnungen!$W75&gt;AC$65),#REF!,0)</f>
        <v>#REF!</v>
      </c>
      <c r="AD76" s="143" t="e">
        <f>IF(AND(#REF!&lt;=AD$65,Berechnungen!$W75&gt;AD$65),#REF!,0)</f>
        <v>#REF!</v>
      </c>
      <c r="AE76" s="143" t="e">
        <f>IF(AND(#REF!&lt;=AE$65,Berechnungen!$W75&gt;AE$65),#REF!,0)</f>
        <v>#REF!</v>
      </c>
      <c r="AF76" s="143" t="e">
        <f>IF(AND(#REF!&lt;=AF$65,Berechnungen!$W75&gt;AF$65),#REF!,0)</f>
        <v>#REF!</v>
      </c>
      <c r="AG76" s="143" t="e">
        <f>IF(AND(#REF!&lt;=AG$65,Berechnungen!$W75&gt;AG$65),#REF!,0)</f>
        <v>#REF!</v>
      </c>
      <c r="AH76" s="143" t="e">
        <f>IF(AND(#REF!&lt;=AH$65,Berechnungen!$W75&gt;AH$65),#REF!,0)</f>
        <v>#REF!</v>
      </c>
      <c r="AI76" s="143" t="e">
        <f>IF(AND(#REF!&lt;=AI$65,Berechnungen!$W75&gt;AI$65),#REF!,0)</f>
        <v>#REF!</v>
      </c>
      <c r="AJ76" s="144" t="e">
        <f t="shared" si="52"/>
        <v>#REF!</v>
      </c>
      <c r="AK76" s="144"/>
      <c r="AL76" s="145" t="e">
        <f t="shared" si="53"/>
        <v>#REF!</v>
      </c>
      <c r="AM76" s="266" t="str">
        <f t="shared" si="46"/>
        <v>Juli</v>
      </c>
      <c r="AN76" s="30"/>
      <c r="AO76" s="30"/>
      <c r="AP76" s="30"/>
      <c r="AQ76" s="30"/>
      <c r="AR76" s="30"/>
      <c r="AS76" s="30"/>
      <c r="AT76" s="30" t="e">
        <f>IF(SUM($AP$1:$AP$4)&gt;1,0,IF(SUM($AP$1:$AP$4)&lt;1,0,($AT$66*$AP$1)))</f>
        <v>#REF!</v>
      </c>
      <c r="AU76" s="30" t="e">
        <f>IF(SUM($AP$1:$AP$4)&gt;1,0,IF(SUM($AP$1:$AP$4)&lt;1,0,($AT$66*$AP$2)))</f>
        <v>#REF!</v>
      </c>
      <c r="AV76" s="30" t="e">
        <f>IF(SUM($AP$1:$AP$4)&gt;1,0,IF(SUM($AP$1:$AP$4)&lt;1,0,($AT$66*$AP$3)))</f>
        <v>#REF!</v>
      </c>
      <c r="AW76" s="30" t="e">
        <f>IF(SUM($AP$1:$AP$4)&gt;1,0,IF(SUM($AP$1:$AP$4)&lt;1,0,($AT$66*$AP$4)))</f>
        <v>#REF!</v>
      </c>
      <c r="AX76" s="30"/>
      <c r="AY76" s="30"/>
      <c r="AZ76" s="30"/>
      <c r="BA76" s="30"/>
      <c r="BB76" s="30"/>
      <c r="BC76" s="1"/>
      <c r="BD76" s="384" t="s">
        <v>287</v>
      </c>
      <c r="BE76" s="384">
        <v>520</v>
      </c>
      <c r="BF76" s="350">
        <f t="shared" si="47"/>
        <v>5.2</v>
      </c>
      <c r="BG76" s="1"/>
      <c r="BH76" s="1"/>
    </row>
    <row r="77" spans="1:60" ht="14.25" x14ac:dyDescent="0.2">
      <c r="A77" s="103" t="s">
        <v>87</v>
      </c>
      <c r="B77" s="104"/>
      <c r="C77" s="107" t="e">
        <f>IF(#REF!=1,C74+C76,C74)</f>
        <v>#REF!</v>
      </c>
      <c r="D77" s="107" t="e">
        <f>IF(#REF!=1,D74+D76,D74)</f>
        <v>#REF!</v>
      </c>
      <c r="E77" s="107" t="e">
        <f>IF(#REF!=1,E74+E76,E74)</f>
        <v>#REF!</v>
      </c>
      <c r="F77" s="107" t="e">
        <f>IF(#REF!=1,F74+F76,F74)</f>
        <v>#REF!</v>
      </c>
      <c r="G77" s="107" t="e">
        <f>IF(#REF!=1,G74+G76,G74)</f>
        <v>#REF!</v>
      </c>
      <c r="H77" s="107" t="e">
        <f>IF(#REF!=1,H74+H76,H74)</f>
        <v>#REF!</v>
      </c>
      <c r="I77" s="230" t="e">
        <f>IF(#REF!=1,I74+I76,I74)</f>
        <v>#REF!</v>
      </c>
      <c r="J77" s="230" t="e">
        <f>IF(#REF!=1,J74+J76,J74)</f>
        <v>#REF!</v>
      </c>
      <c r="K77" s="84" t="s">
        <v>80</v>
      </c>
      <c r="L77" s="88" t="e">
        <f>#REF!</f>
        <v>#REF!</v>
      </c>
      <c r="M77" s="94" t="e">
        <f t="shared" si="48"/>
        <v>#REF!</v>
      </c>
      <c r="N77" s="88" t="e">
        <f t="shared" si="49"/>
        <v>#REF!</v>
      </c>
      <c r="O77" s="88" t="e">
        <f t="shared" si="50"/>
        <v>#REF!</v>
      </c>
      <c r="P77" s="88" t="e">
        <f t="shared" si="51"/>
        <v>#REF!</v>
      </c>
      <c r="Q77" s="85"/>
      <c r="R77" s="85"/>
      <c r="S77" s="85"/>
      <c r="T77" s="85"/>
      <c r="U77" s="85"/>
      <c r="V77" s="86"/>
      <c r="W77" s="136" t="e">
        <f>DATE(YEAR(#REF!),MONTH(#REF!)+#REF!,DAY(#REF!))</f>
        <v>#REF!</v>
      </c>
      <c r="X77" s="143" t="e">
        <f>IF(AND(#REF!&lt;=X$65,Berechnungen!$W76&gt;X$65),#REF!,0)</f>
        <v>#REF!</v>
      </c>
      <c r="Y77" s="143" t="e">
        <f>IF(AND(#REF!&lt;=Y$65,Berechnungen!$W76&gt;Y$65),#REF!,0)</f>
        <v>#REF!</v>
      </c>
      <c r="Z77" s="143" t="e">
        <f>IF(AND(#REF!&lt;=Z$65,Berechnungen!$W76&gt;Z$65),#REF!,0)</f>
        <v>#REF!</v>
      </c>
      <c r="AA77" s="143" t="e">
        <f>IF(AND(#REF!&lt;=AA$65,Berechnungen!$W76&gt;AA$65),#REF!,0)</f>
        <v>#REF!</v>
      </c>
      <c r="AB77" s="143" t="e">
        <f>IF(AND(#REF!&lt;=AB$65,Berechnungen!$W76&gt;AB$65),#REF!,0)</f>
        <v>#REF!</v>
      </c>
      <c r="AC77" s="143" t="e">
        <f>IF(AND(#REF!&lt;=AC$65,Berechnungen!$W76&gt;AC$65),#REF!,0)</f>
        <v>#REF!</v>
      </c>
      <c r="AD77" s="143" t="e">
        <f>IF(AND(#REF!&lt;=AD$65,Berechnungen!$W76&gt;AD$65),#REF!,0)</f>
        <v>#REF!</v>
      </c>
      <c r="AE77" s="143" t="e">
        <f>IF(AND(#REF!&lt;=AE$65,Berechnungen!$W76&gt;AE$65),#REF!,0)</f>
        <v>#REF!</v>
      </c>
      <c r="AF77" s="143" t="e">
        <f>IF(AND(#REF!&lt;=AF$65,Berechnungen!$W76&gt;AF$65),#REF!,0)</f>
        <v>#REF!</v>
      </c>
      <c r="AG77" s="143" t="e">
        <f>IF(AND(#REF!&lt;=AG$65,Berechnungen!$W76&gt;AG$65),#REF!,0)</f>
        <v>#REF!</v>
      </c>
      <c r="AH77" s="143" t="e">
        <f>IF(AND(#REF!&lt;=AH$65,Berechnungen!$W76&gt;AH$65),#REF!,0)</f>
        <v>#REF!</v>
      </c>
      <c r="AI77" s="143" t="e">
        <f>IF(AND(#REF!&lt;=AI$65,Berechnungen!$W76&gt;AI$65),#REF!,0)</f>
        <v>#REF!</v>
      </c>
      <c r="AJ77" s="144" t="e">
        <f t="shared" si="52"/>
        <v>#REF!</v>
      </c>
      <c r="AK77" s="144"/>
      <c r="AL77" s="145" t="e">
        <f t="shared" si="53"/>
        <v>#REF!</v>
      </c>
      <c r="AM77" s="266" t="str">
        <f t="shared" si="46"/>
        <v>August</v>
      </c>
      <c r="AN77" s="30"/>
      <c r="AO77" s="30"/>
      <c r="AP77" s="30"/>
      <c r="AQ77" s="30"/>
      <c r="AR77" s="30"/>
      <c r="AS77" s="30"/>
      <c r="AT77" s="30"/>
      <c r="AU77" s="30" t="e">
        <f>IF(SUM($AP$1:$AP$4)&gt;1,0,IF(SUM($AP$1:$AP$4)&lt;1,0,($AU$66*$AP$1)))</f>
        <v>#REF!</v>
      </c>
      <c r="AV77" s="30" t="e">
        <f>IF(SUM($AP$1:$AP$4)&gt;1,0,IF(SUM($AP$1:$AP$4)&lt;1,0,($AU$66*$AP$2)))</f>
        <v>#REF!</v>
      </c>
      <c r="AW77" s="30" t="e">
        <f>IF(SUM($AP$1:$AP$4)&gt;1,0,IF(SUM($AP$1:$AP$4)&lt;1,0,($AU$66*$AP$3)))</f>
        <v>#REF!</v>
      </c>
      <c r="AX77" s="30" t="e">
        <f>IF(SUM($AP$1:$AP$4)&gt;1,0,IF(SUM($AP$1:$AP$4)&lt;1,0,($AU$66*$AP$4)))</f>
        <v>#REF!</v>
      </c>
      <c r="AY77" s="30"/>
      <c r="AZ77" s="30"/>
      <c r="BA77" s="30"/>
      <c r="BB77" s="30"/>
      <c r="BC77" s="1"/>
      <c r="BD77" s="384" t="s">
        <v>288</v>
      </c>
      <c r="BE77" s="384">
        <v>435</v>
      </c>
      <c r="BF77" s="350">
        <f t="shared" si="47"/>
        <v>4.3499999999999996</v>
      </c>
      <c r="BG77" s="1"/>
      <c r="BH77" s="1"/>
    </row>
    <row r="78" spans="1:60" ht="14.25" x14ac:dyDescent="0.2">
      <c r="A78" s="103" t="s">
        <v>108</v>
      </c>
      <c r="B78" s="104"/>
      <c r="C78" s="401" t="e">
        <f>IF(#REF!=1,C71,D71)</f>
        <v>#REF!</v>
      </c>
      <c r="D78" s="401"/>
      <c r="E78" s="401" t="e">
        <f>IF(#REF!=1,E71,F71)</f>
        <v>#REF!</v>
      </c>
      <c r="F78" s="401"/>
      <c r="G78" s="401" t="e">
        <f>IF(#REF!=1,G71,H71)</f>
        <v>#REF!</v>
      </c>
      <c r="H78" s="401"/>
      <c r="I78" s="401" t="e">
        <f>IF(#REF!=1,I71,J71)</f>
        <v>#REF!</v>
      </c>
      <c r="J78" s="401"/>
      <c r="K78" s="84" t="s">
        <v>82</v>
      </c>
      <c r="L78" s="88" t="e">
        <f>#REF!</f>
        <v>#REF!</v>
      </c>
      <c r="M78" s="94" t="e">
        <f t="shared" si="48"/>
        <v>#REF!</v>
      </c>
      <c r="N78" s="88" t="e">
        <f t="shared" si="49"/>
        <v>#REF!</v>
      </c>
      <c r="O78" s="88" t="e">
        <f t="shared" si="50"/>
        <v>#REF!</v>
      </c>
      <c r="P78" s="88" t="e">
        <f t="shared" si="51"/>
        <v>#REF!</v>
      </c>
      <c r="Q78" s="85"/>
      <c r="R78" s="85"/>
      <c r="S78" s="85"/>
      <c r="T78" s="85"/>
      <c r="U78" s="85"/>
      <c r="V78" s="86"/>
      <c r="W78" s="136"/>
      <c r="X78" s="143" t="e">
        <f>IF(AND(#REF!&lt;=X$65,Berechnungen!$W77&gt;X$65),#REF!,0)</f>
        <v>#REF!</v>
      </c>
      <c r="Y78" s="143" t="e">
        <f>IF(AND(#REF!&lt;=Y$65,Berechnungen!$W77&gt;Y$65),#REF!,0)</f>
        <v>#REF!</v>
      </c>
      <c r="Z78" s="143" t="e">
        <f>IF(AND(#REF!&lt;=Z$65,Berechnungen!$W77&gt;Z$65),#REF!,0)</f>
        <v>#REF!</v>
      </c>
      <c r="AA78" s="143" t="e">
        <f>IF(AND(#REF!&lt;=AA$65,Berechnungen!$W77&gt;AA$65),#REF!,0)</f>
        <v>#REF!</v>
      </c>
      <c r="AB78" s="143" t="e">
        <f>IF(AND(#REF!&lt;=AB$65,Berechnungen!$W77&gt;AB$65),#REF!,0)</f>
        <v>#REF!</v>
      </c>
      <c r="AC78" s="143" t="e">
        <f>IF(AND(#REF!&lt;=AC$65,Berechnungen!$W77&gt;AC$65),#REF!,0)</f>
        <v>#REF!</v>
      </c>
      <c r="AD78" s="143" t="e">
        <f>IF(AND(#REF!&lt;=AD$65,Berechnungen!$W77&gt;AD$65),#REF!,0)</f>
        <v>#REF!</v>
      </c>
      <c r="AE78" s="143" t="e">
        <f>IF(AND(#REF!&lt;=AE$65,Berechnungen!$W77&gt;AE$65),#REF!,0)</f>
        <v>#REF!</v>
      </c>
      <c r="AF78" s="143" t="e">
        <f>IF(AND(#REF!&lt;=AF$65,Berechnungen!$W77&gt;AF$65),#REF!,0)</f>
        <v>#REF!</v>
      </c>
      <c r="AG78" s="143" t="e">
        <f>IF(AND(#REF!&lt;=AG$65,Berechnungen!$W77&gt;AG$65),#REF!,0)</f>
        <v>#REF!</v>
      </c>
      <c r="AH78" s="143" t="e">
        <f>IF(AND(#REF!&lt;=AH$65,Berechnungen!$W77&gt;AH$65),#REF!,0)</f>
        <v>#REF!</v>
      </c>
      <c r="AI78" s="143" t="e">
        <f>IF(AND(#REF!&lt;=AI$65,Berechnungen!$W77&gt;AI$65),#REF!,0)</f>
        <v>#REF!</v>
      </c>
      <c r="AJ78" s="144" t="e">
        <f t="shared" si="52"/>
        <v>#REF!</v>
      </c>
      <c r="AK78" s="144"/>
      <c r="AL78" s="145" t="e">
        <f t="shared" si="53"/>
        <v>#REF!</v>
      </c>
      <c r="AM78" s="266" t="str">
        <f t="shared" si="46"/>
        <v>September</v>
      </c>
      <c r="AN78" s="30"/>
      <c r="AO78" s="30"/>
      <c r="AP78" s="30"/>
      <c r="AQ78" s="30"/>
      <c r="AR78" s="30"/>
      <c r="AS78" s="30"/>
      <c r="AT78" s="30"/>
      <c r="AU78" s="30"/>
      <c r="AV78" s="30" t="e">
        <f>IF(SUM($AP$1:$AP$4)&gt;1,0,IF(SUM($AP$1:$AP$4)&lt;1,0,($AV$66*$AP$1)))</f>
        <v>#REF!</v>
      </c>
      <c r="AW78" s="30" t="e">
        <f>IF(SUM($AP$1:$AP$4)&gt;1,0,IF(SUM($AP$1:$AP$4)&lt;1,0,($AV$66*$AP$2)))</f>
        <v>#REF!</v>
      </c>
      <c r="AX78" s="30" t="e">
        <f>IF(SUM($AP$1:$AP$4)&gt;1,0,IF(SUM($AP$1:$AP$4)&lt;1,0,($AV$66*$AP$3)))</f>
        <v>#REF!</v>
      </c>
      <c r="AY78" s="30" t="e">
        <f>IF(SUM($AP$1:$AP$4)&gt;1,0,IF(SUM($AP$1:$AP$4)&lt;1,0,($AV$66*$AP$4)))</f>
        <v>#REF!</v>
      </c>
      <c r="AZ78" s="30"/>
      <c r="BA78" s="30"/>
      <c r="BB78" s="30"/>
      <c r="BC78" s="1"/>
      <c r="BD78" s="384" t="s">
        <v>289</v>
      </c>
      <c r="BE78" s="384">
        <v>450</v>
      </c>
      <c r="BF78" s="350">
        <f t="shared" si="47"/>
        <v>4.5</v>
      </c>
      <c r="BG78" s="1"/>
      <c r="BH78" s="1"/>
    </row>
    <row r="79" spans="1:60" ht="14.25" x14ac:dyDescent="0.2">
      <c r="A79" s="103" t="s">
        <v>651</v>
      </c>
      <c r="B79" s="104"/>
      <c r="C79" s="392" t="e">
        <f>C51*-1</f>
        <v>#REF!</v>
      </c>
      <c r="D79" s="392"/>
      <c r="E79" s="392" t="e">
        <f>E51*-1</f>
        <v>#REF!</v>
      </c>
      <c r="F79" s="392"/>
      <c r="G79" s="392" t="e">
        <f>G51*-1</f>
        <v>#REF!</v>
      </c>
      <c r="H79" s="392"/>
      <c r="I79" s="392" t="e">
        <f>I51*-1</f>
        <v>#REF!</v>
      </c>
      <c r="J79" s="392"/>
      <c r="K79" s="84" t="s">
        <v>83</v>
      </c>
      <c r="L79" s="88" t="e">
        <f>#REF!</f>
        <v>#REF!</v>
      </c>
      <c r="M79" s="94" t="e">
        <f t="shared" si="48"/>
        <v>#REF!</v>
      </c>
      <c r="N79" s="88" t="e">
        <f t="shared" si="49"/>
        <v>#REF!</v>
      </c>
      <c r="O79" s="88" t="e">
        <f t="shared" si="50"/>
        <v>#REF!</v>
      </c>
      <c r="P79" s="88" t="e">
        <f t="shared" si="51"/>
        <v>#REF!</v>
      </c>
      <c r="Q79" s="85"/>
      <c r="R79" s="85"/>
      <c r="S79" s="85"/>
      <c r="T79" s="85"/>
      <c r="U79" s="85"/>
      <c r="V79" s="86"/>
      <c r="W79" s="137"/>
      <c r="X79" s="149" t="e">
        <f>SUM(X68:X78)</f>
        <v>#REF!</v>
      </c>
      <c r="Y79" s="149" t="e">
        <f t="shared" ref="Y79:AI79" si="62">SUM(Y68:Y78)</f>
        <v>#REF!</v>
      </c>
      <c r="Z79" s="149" t="e">
        <f t="shared" si="62"/>
        <v>#REF!</v>
      </c>
      <c r="AA79" s="149" t="e">
        <f t="shared" si="62"/>
        <v>#REF!</v>
      </c>
      <c r="AB79" s="149" t="e">
        <f t="shared" si="62"/>
        <v>#REF!</v>
      </c>
      <c r="AC79" s="149" t="e">
        <f t="shared" si="62"/>
        <v>#REF!</v>
      </c>
      <c r="AD79" s="149" t="e">
        <f t="shared" si="62"/>
        <v>#REF!</v>
      </c>
      <c r="AE79" s="149" t="e">
        <f t="shared" si="62"/>
        <v>#REF!</v>
      </c>
      <c r="AF79" s="149" t="e">
        <f t="shared" si="62"/>
        <v>#REF!</v>
      </c>
      <c r="AG79" s="149" t="e">
        <f t="shared" si="62"/>
        <v>#REF!</v>
      </c>
      <c r="AH79" s="149" t="e">
        <f t="shared" si="62"/>
        <v>#REF!</v>
      </c>
      <c r="AI79" s="149" t="e">
        <f t="shared" si="62"/>
        <v>#REF!</v>
      </c>
      <c r="AJ79" s="144" t="e">
        <f>SUM(AJ68:AJ78)</f>
        <v>#REF!</v>
      </c>
      <c r="AK79" s="150" t="e">
        <f>SUM(AK67:AK78)</f>
        <v>#REF!</v>
      </c>
      <c r="AL79" s="145" t="e">
        <f t="shared" si="53"/>
        <v>#REF!</v>
      </c>
      <c r="AM79" s="266" t="str">
        <f t="shared" si="46"/>
        <v>Oktober</v>
      </c>
      <c r="AN79" s="30"/>
      <c r="AO79" s="30"/>
      <c r="AP79" s="30"/>
      <c r="AQ79" s="30"/>
      <c r="AR79" s="30"/>
      <c r="AS79" s="30"/>
      <c r="AT79" s="30"/>
      <c r="AU79" s="30"/>
      <c r="AV79" s="30"/>
      <c r="AW79" s="30" t="e">
        <f>IF(SUM($AP$1:$AP$4)&gt;1,0,IF(SUM($AP$1:$AP$4)&lt;1,0,($AW$66*$AP$1)))</f>
        <v>#REF!</v>
      </c>
      <c r="AX79" s="30" t="e">
        <f>IF(SUM($AP$1:$AP$4)&gt;1,0,IF(SUM($AP$1:$AP$4)&lt;1,0,($AW$66*$AP$2)))</f>
        <v>#REF!</v>
      </c>
      <c r="AY79" s="30" t="e">
        <f>IF(SUM($AP$1:$AP$4)&gt;1,0,IF(SUM($AP$1:$AP$4)&lt;1,0,($AW$66*$AP$3)))</f>
        <v>#REF!</v>
      </c>
      <c r="AZ79" s="30" t="e">
        <f>IF(SUM($AP$1:$AP$4)&gt;1,0,IF(SUM($AP$1:$AP$4)&lt;1,0,($AW$66*$AP$4)))</f>
        <v>#REF!</v>
      </c>
      <c r="BA79" s="30"/>
      <c r="BB79" s="30"/>
      <c r="BC79" s="1"/>
      <c r="BD79" s="384" t="s">
        <v>290</v>
      </c>
      <c r="BE79" s="384">
        <v>440</v>
      </c>
      <c r="BF79" s="350">
        <f t="shared" si="47"/>
        <v>4.4000000000000004</v>
      </c>
      <c r="BG79" s="1"/>
      <c r="BH79" s="1"/>
    </row>
    <row r="80" spans="1:60" ht="15" thickBot="1" x14ac:dyDescent="0.25">
      <c r="A80" s="103" t="s">
        <v>652</v>
      </c>
      <c r="B80" s="104"/>
      <c r="C80" s="392" t="e">
        <f>C78+C79</f>
        <v>#REF!</v>
      </c>
      <c r="D80" s="392"/>
      <c r="E80" s="392" t="e">
        <f>E78+E79</f>
        <v>#REF!</v>
      </c>
      <c r="F80" s="392"/>
      <c r="G80" s="392" t="e">
        <f>G78+G79</f>
        <v>#REF!</v>
      </c>
      <c r="H80" s="392"/>
      <c r="I80" s="392" t="e">
        <f>I78+I79</f>
        <v>#REF!</v>
      </c>
      <c r="J80" s="392"/>
      <c r="K80" s="84"/>
      <c r="L80" s="88"/>
      <c r="M80" s="94"/>
      <c r="N80" s="88"/>
      <c r="O80" s="88"/>
      <c r="P80" s="88"/>
      <c r="Q80" s="85"/>
      <c r="R80" s="85"/>
      <c r="S80" s="85"/>
      <c r="T80" s="85"/>
      <c r="U80" s="85"/>
      <c r="V80" s="86"/>
      <c r="W80" s="137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4"/>
      <c r="AK80" s="150"/>
      <c r="AL80" s="145"/>
      <c r="AM80" s="266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1"/>
      <c r="BD80" s="384"/>
      <c r="BE80" s="384"/>
      <c r="BF80" s="350"/>
      <c r="BG80" s="1"/>
      <c r="BH80" s="1"/>
    </row>
    <row r="81" spans="1:60" ht="12.75" customHeight="1" x14ac:dyDescent="0.2">
      <c r="A81" s="103" t="s">
        <v>40</v>
      </c>
      <c r="B81" s="104"/>
      <c r="C81" s="392" t="e">
        <f>IF(AND(C80&gt;$B$6,#REF!=1),C80*$B$5,IF(AND(C80&gt;$B$7,#REF!=2),C80*$B$5,0))</f>
        <v>#REF!</v>
      </c>
      <c r="D81" s="392"/>
      <c r="E81" s="392" t="e">
        <f>IF(AND(E80&gt;$B$6,#REF!=1),E80*$B$5,IF(AND(E80&gt;$B$7,#REF!=2),E80*$B$5,0))</f>
        <v>#REF!</v>
      </c>
      <c r="F81" s="392"/>
      <c r="G81" s="392" t="e">
        <f>IF(AND(G80&gt;$B$6,#REF!=1),G80*$B$5,IF(AND(G80&gt;$B$7,#REF!=2),G80*$B$5,0))</f>
        <v>#REF!</v>
      </c>
      <c r="H81" s="392"/>
      <c r="I81" s="392" t="e">
        <f>IF(AND(I80&gt;$B$6,#REF!=1),I80*$B$5,IF(AND(I80&gt;$B$7,#REF!=2),I80*$B$5,0))</f>
        <v>#REF!</v>
      </c>
      <c r="J81" s="392"/>
      <c r="K81" s="84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6"/>
      <c r="W81" s="262" t="e">
        <f>CONCATENATE("Personalkosten Lohnnebenkosten - "," ",G11)</f>
        <v>#REF!</v>
      </c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8"/>
      <c r="AM81" s="266" t="str">
        <f>AM60</f>
        <v>November</v>
      </c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 t="e">
        <f>IF(SUM($AP$1:$AP$4)&gt;1,0,IF(SUM($AP$1:$AP$4)&lt;1,0,($AX$66*$AP$1)))</f>
        <v>#REF!</v>
      </c>
      <c r="AY81" s="30" t="e">
        <f>IF(SUM($AP$1:$AP$4)&gt;1,0,IF(SUM($AP$1:$AP$4)&lt;1,0,($AX$66*$AP$2)))</f>
        <v>#REF!</v>
      </c>
      <c r="AZ81" s="30" t="e">
        <f>IF(SUM($AP$1:$AP$4)&gt;1,0,IF(SUM($AP$1:$AP$4)&lt;1,0,($AX$66*$AP$3)))</f>
        <v>#REF!</v>
      </c>
      <c r="BA81" s="30" t="e">
        <f>IF(SUM($AP$1:$AP$4)&gt;1,0,IF(SUM($AP$1:$AP$4)&lt;1,0,($AX$66*$AP$4)))</f>
        <v>#REF!</v>
      </c>
      <c r="BB81" s="30"/>
      <c r="BC81" s="1"/>
      <c r="BD81" s="384" t="s">
        <v>291</v>
      </c>
      <c r="BE81" s="384">
        <v>492</v>
      </c>
      <c r="BF81" s="350">
        <f t="shared" si="47"/>
        <v>4.92</v>
      </c>
      <c r="BG81" s="1"/>
      <c r="BH81" s="1"/>
    </row>
    <row r="82" spans="1:60" ht="12.75" customHeight="1" x14ac:dyDescent="0.2">
      <c r="A82" s="103" t="s">
        <v>653</v>
      </c>
      <c r="B82" s="104"/>
      <c r="C82" s="392" t="e">
        <f>C80+C81</f>
        <v>#REF!</v>
      </c>
      <c r="D82" s="392"/>
      <c r="E82" s="392" t="e">
        <f>E80+E81</f>
        <v>#REF!</v>
      </c>
      <c r="F82" s="392"/>
      <c r="G82" s="392" t="e">
        <f>G80+G81</f>
        <v>#REF!</v>
      </c>
      <c r="H82" s="392"/>
      <c r="I82" s="392" t="e">
        <f>I80+I81</f>
        <v>#REF!</v>
      </c>
      <c r="J82" s="392"/>
      <c r="K82" s="84"/>
      <c r="L82" s="394" t="e">
        <f>G11</f>
        <v>#REF!</v>
      </c>
      <c r="M82" s="394"/>
      <c r="N82" s="394"/>
      <c r="O82" s="394"/>
      <c r="P82" s="394"/>
      <c r="Q82" s="85"/>
      <c r="R82" s="85"/>
      <c r="S82" s="85"/>
      <c r="T82" s="85"/>
      <c r="U82" s="85"/>
      <c r="V82" s="86"/>
      <c r="W82" s="136" t="e">
        <f>DATE(YEAR(#REF!),MONTH(#REF!)+#REF!,DAY(#REF!))</f>
        <v>#REF!</v>
      </c>
      <c r="X82" s="138" t="e">
        <f>#REF!</f>
        <v>#REF!</v>
      </c>
      <c r="Y82" s="138" t="e">
        <f>#REF!</f>
        <v>#REF!</v>
      </c>
      <c r="Z82" s="138" t="e">
        <f>#REF!</f>
        <v>#REF!</v>
      </c>
      <c r="AA82" s="138" t="e">
        <f>#REF!</f>
        <v>#REF!</v>
      </c>
      <c r="AB82" s="138" t="e">
        <f>#REF!</f>
        <v>#REF!</v>
      </c>
      <c r="AC82" s="138" t="e">
        <f>#REF!</f>
        <v>#REF!</v>
      </c>
      <c r="AD82" s="138" t="e">
        <f>#REF!</f>
        <v>#REF!</v>
      </c>
      <c r="AE82" s="138" t="e">
        <f>#REF!</f>
        <v>#REF!</v>
      </c>
      <c r="AF82" s="138" t="e">
        <f>#REF!</f>
        <v>#REF!</v>
      </c>
      <c r="AG82" s="138" t="e">
        <f>#REF!</f>
        <v>#REF!</v>
      </c>
      <c r="AH82" s="138" t="e">
        <f>#REF!</f>
        <v>#REF!</v>
      </c>
      <c r="AI82" s="138" t="e">
        <f>#REF!</f>
        <v>#REF!</v>
      </c>
      <c r="AJ82" s="134"/>
      <c r="AK82" s="134"/>
      <c r="AL82" s="135"/>
      <c r="AM82" s="266" t="str">
        <f>AM61</f>
        <v>Dezember</v>
      </c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 t="e">
        <f>IF(SUM($AP$1:$AP$4)&gt;1,0,IF(SUM($AP$1:$AP$4)&lt;1,0,($AY$66*$AP$1)))</f>
        <v>#REF!</v>
      </c>
      <c r="AZ82" s="30" t="e">
        <f>IF(SUM($AP$1:$AP$4)&gt;1,0,IF(SUM($AP$1:$AP$4)&lt;1,0,($AY$66*$AP$2)))</f>
        <v>#REF!</v>
      </c>
      <c r="BA82" s="30" t="e">
        <f>IF(SUM($AP$1:$AP$4)&gt;1,0,IF(SUM($AP$1:$AP$4)&lt;1,0,($AY$66*$AP$3)))</f>
        <v>#REF!</v>
      </c>
      <c r="BB82" s="30" t="e">
        <f>IF(SUM($AP$1:$AP$4)&gt;1,0,IF(SUM($AP$1:$AP$4)&lt;1,0,($AY$66*$AP$4)))</f>
        <v>#REF!</v>
      </c>
      <c r="BC82" s="1"/>
      <c r="BD82" s="384" t="s">
        <v>292</v>
      </c>
      <c r="BE82" s="384">
        <v>520</v>
      </c>
      <c r="BF82" s="350">
        <f t="shared" si="47"/>
        <v>5.2</v>
      </c>
      <c r="BG82" s="1"/>
      <c r="BH82" s="1"/>
    </row>
    <row r="83" spans="1:60" ht="12.75" customHeight="1" thickBot="1" x14ac:dyDescent="0.25">
      <c r="A83" s="109" t="s">
        <v>654</v>
      </c>
      <c r="B83" s="110"/>
      <c r="C83" s="391" t="e">
        <f>ROUND(C82,-0.1)</f>
        <v>#REF!</v>
      </c>
      <c r="D83" s="391"/>
      <c r="E83" s="391" t="e">
        <f>ROUND(E82,-0.1)</f>
        <v>#REF!</v>
      </c>
      <c r="F83" s="391"/>
      <c r="G83" s="391" t="e">
        <f>ROUND(G82,-0.1)</f>
        <v>#REF!</v>
      </c>
      <c r="H83" s="391"/>
      <c r="I83" s="391" t="e">
        <f>ROUND(I82,-0.1)</f>
        <v>#REF!</v>
      </c>
      <c r="J83" s="391"/>
      <c r="K83" s="84"/>
      <c r="L83" s="395" t="s">
        <v>5</v>
      </c>
      <c r="M83" s="395"/>
      <c r="N83" s="395"/>
      <c r="O83" s="395"/>
      <c r="P83" s="395"/>
      <c r="Q83" s="85"/>
      <c r="R83" s="85"/>
      <c r="S83" s="85"/>
      <c r="T83" s="85"/>
      <c r="U83" s="85"/>
      <c r="V83" s="86"/>
      <c r="W83" s="136" t="e">
        <f>DATE(YEAR(#REF!),MONTH(#REF!)+#REF!,DAY(#REF!))</f>
        <v>#REF!</v>
      </c>
      <c r="X83" s="143" t="e">
        <f>IF(AND(#REF!&lt;=X$65,Berechnungen!$W65&gt;X$65),#REF!,0)</f>
        <v>#REF!</v>
      </c>
      <c r="Y83" s="143" t="e">
        <f>IF(AND(#REF!&lt;=Y$65,Berechnungen!$W65&gt;Y$65),#REF!,0)</f>
        <v>#REF!</v>
      </c>
      <c r="Z83" s="143" t="e">
        <f>IF(AND(#REF!&lt;=Z$65,Berechnungen!$W65&gt;Z$65),#REF!,0)</f>
        <v>#REF!</v>
      </c>
      <c r="AA83" s="143" t="e">
        <f>IF(AND(#REF!&lt;=AA$65,Berechnungen!$W65&gt;AA$65),#REF!,0)</f>
        <v>#REF!</v>
      </c>
      <c r="AB83" s="143" t="e">
        <f>IF(AND(#REF!&lt;=AB$65,Berechnungen!$W65&gt;AB$65),#REF!,0)</f>
        <v>#REF!</v>
      </c>
      <c r="AC83" s="143" t="e">
        <f>IF(AND(#REF!&lt;=AC$65,Berechnungen!$W65&gt;AC$65),#REF!,0)</f>
        <v>#REF!</v>
      </c>
      <c r="AD83" s="143" t="e">
        <f>IF(AND(#REF!&lt;=AD$65,Berechnungen!$W65&gt;AD$65),#REF!,0)</f>
        <v>#REF!</v>
      </c>
      <c r="AE83" s="143" t="e">
        <f>IF(AND(#REF!&lt;=AE$65,Berechnungen!$W65&gt;AE$65),#REF!,0)</f>
        <v>#REF!</v>
      </c>
      <c r="AF83" s="143" t="e">
        <f>IF(AND(#REF!&lt;=AF$65,Berechnungen!$W65&gt;AF$65),#REF!,0)</f>
        <v>#REF!</v>
      </c>
      <c r="AG83" s="143" t="e">
        <f>IF(AND(#REF!&lt;=AG$65,Berechnungen!$W65&gt;AG$65),#REF!,0)</f>
        <v>#REF!</v>
      </c>
      <c r="AH83" s="143" t="e">
        <f>IF(AND(#REF!&lt;=AH$65,Berechnungen!$W65&gt;AH$65),#REF!,0)</f>
        <v>#REF!</v>
      </c>
      <c r="AI83" s="143" t="e">
        <f>IF(AND(#REF!&lt;=AI$65,Berechnungen!$W65&gt;AI$65),#REF!,0)</f>
        <v>#REF!</v>
      </c>
      <c r="AJ83" s="144" t="e">
        <f>SUM(X83:AI83)</f>
        <v>#REF!</v>
      </c>
      <c r="AK83" s="134"/>
      <c r="AL83" s="135"/>
      <c r="AM83" s="268"/>
      <c r="AN83" s="269" t="e">
        <f t="shared" ref="AN83:BB83" si="63">SUM(AN67:AN82)</f>
        <v>#REF!</v>
      </c>
      <c r="AO83" s="269" t="e">
        <f t="shared" si="63"/>
        <v>#REF!</v>
      </c>
      <c r="AP83" s="269" t="e">
        <f t="shared" si="63"/>
        <v>#REF!</v>
      </c>
      <c r="AQ83" s="269" t="e">
        <f t="shared" si="63"/>
        <v>#REF!</v>
      </c>
      <c r="AR83" s="269" t="e">
        <f t="shared" si="63"/>
        <v>#REF!</v>
      </c>
      <c r="AS83" s="269" t="e">
        <f t="shared" si="63"/>
        <v>#REF!</v>
      </c>
      <c r="AT83" s="269" t="e">
        <f t="shared" si="63"/>
        <v>#REF!</v>
      </c>
      <c r="AU83" s="269" t="e">
        <f t="shared" si="63"/>
        <v>#REF!</v>
      </c>
      <c r="AV83" s="269" t="e">
        <f t="shared" si="63"/>
        <v>#REF!</v>
      </c>
      <c r="AW83" s="269" t="e">
        <f t="shared" si="63"/>
        <v>#REF!</v>
      </c>
      <c r="AX83" s="269" t="e">
        <f t="shared" si="63"/>
        <v>#REF!</v>
      </c>
      <c r="AY83" s="269" t="e">
        <f t="shared" si="63"/>
        <v>#REF!</v>
      </c>
      <c r="AZ83" s="269" t="e">
        <f t="shared" si="63"/>
        <v>#REF!</v>
      </c>
      <c r="BA83" s="269" t="e">
        <f t="shared" si="63"/>
        <v>#REF!</v>
      </c>
      <c r="BB83" s="269" t="e">
        <f t="shared" si="63"/>
        <v>#REF!</v>
      </c>
      <c r="BC83" s="1"/>
      <c r="BD83" s="384" t="s">
        <v>627</v>
      </c>
      <c r="BE83" s="384">
        <v>425</v>
      </c>
      <c r="BF83" s="350">
        <f t="shared" si="47"/>
        <v>4.25</v>
      </c>
      <c r="BG83" s="1"/>
      <c r="BH83" s="1"/>
    </row>
    <row r="84" spans="1:60" ht="14.25" x14ac:dyDescent="0.2">
      <c r="A84" s="103"/>
      <c r="B84" s="104"/>
      <c r="C84" s="383"/>
      <c r="D84" s="383"/>
      <c r="E84" s="383"/>
      <c r="F84" s="383"/>
      <c r="G84" s="383"/>
      <c r="H84" s="383"/>
      <c r="I84" s="383"/>
      <c r="J84" s="383"/>
      <c r="K84" s="84"/>
      <c r="L84" s="87" t="s">
        <v>8</v>
      </c>
      <c r="M84" s="85" t="s">
        <v>7</v>
      </c>
      <c r="N84" s="87" t="s">
        <v>59</v>
      </c>
      <c r="O84" s="87" t="s">
        <v>58</v>
      </c>
      <c r="P84" s="87" t="s">
        <v>64</v>
      </c>
      <c r="Q84" s="85"/>
      <c r="R84" s="85"/>
      <c r="S84" s="85"/>
      <c r="T84" s="85"/>
      <c r="U84" s="85"/>
      <c r="V84" s="86"/>
      <c r="W84" s="136" t="e">
        <f>DATE(YEAR(#REF!),MONTH(#REF!)+#REF!,DAY(#REF!))</f>
        <v>#REF!</v>
      </c>
      <c r="X84" s="143" t="e">
        <f>IF(AND(#REF!&lt;=X$65,Berechnungen!$W67&gt;X$65),#REF!,0)</f>
        <v>#REF!</v>
      </c>
      <c r="Y84" s="143" t="e">
        <f>IF(AND(#REF!&lt;=Y$65,Berechnungen!$W67&gt;Y$65),#REF!,0)</f>
        <v>#REF!</v>
      </c>
      <c r="Z84" s="143" t="e">
        <f>IF(AND(#REF!&lt;=Z$65,Berechnungen!$W67&gt;Z$65),#REF!,0)</f>
        <v>#REF!</v>
      </c>
      <c r="AA84" s="143" t="e">
        <f>IF(AND(#REF!&lt;=AA$65,Berechnungen!$W67&gt;AA$65),#REF!,0)</f>
        <v>#REF!</v>
      </c>
      <c r="AB84" s="143" t="e">
        <f>IF(AND(#REF!&lt;=AB$65,Berechnungen!$W67&gt;AB$65),#REF!,0)</f>
        <v>#REF!</v>
      </c>
      <c r="AC84" s="143" t="e">
        <f>IF(AND(#REF!&lt;=AC$65,Berechnungen!$W67&gt;AC$65),#REF!,0)</f>
        <v>#REF!</v>
      </c>
      <c r="AD84" s="143" t="e">
        <f>IF(AND(#REF!&lt;=AD$65,Berechnungen!$W67&gt;AD$65),#REF!,0)</f>
        <v>#REF!</v>
      </c>
      <c r="AE84" s="143" t="e">
        <f>IF(AND(#REF!&lt;=AE$65,Berechnungen!$W67&gt;AE$65),#REF!,0)</f>
        <v>#REF!</v>
      </c>
      <c r="AF84" s="143" t="e">
        <f>IF(AND(#REF!&lt;=AF$65,Berechnungen!$W67&gt;AF$65),#REF!,0)</f>
        <v>#REF!</v>
      </c>
      <c r="AG84" s="143" t="e">
        <f>IF(AND(#REF!&lt;=AG$65,Berechnungen!$W67&gt;AG$65),#REF!,0)</f>
        <v>#REF!</v>
      </c>
      <c r="AH84" s="143" t="e">
        <f>IF(AND(#REF!&lt;=AH$65,Berechnungen!$W67&gt;AH$65),#REF!,0)</f>
        <v>#REF!</v>
      </c>
      <c r="AI84" s="143" t="e">
        <f>IF(AND(#REF!&lt;=AI$65,Berechnungen!$W67&gt;AI$65),#REF!,0)</f>
        <v>#REF!</v>
      </c>
      <c r="AJ84" s="144" t="e">
        <f t="shared" ref="AJ84:AJ94" si="64">SUM(X84:AI84)</f>
        <v>#REF!</v>
      </c>
      <c r="AK84" s="134"/>
      <c r="AL84" s="134"/>
      <c r="AM84" s="320"/>
      <c r="AN84" s="321">
        <f>'Rentabilität 2020'!E3</f>
        <v>43831</v>
      </c>
      <c r="AO84" s="321">
        <f>'Rentabilität 2020'!F3</f>
        <v>43862</v>
      </c>
      <c r="AP84" s="321">
        <f>'Rentabilität 2020'!G3</f>
        <v>43891</v>
      </c>
      <c r="AQ84" s="321">
        <f>'Rentabilität 2020'!H3</f>
        <v>43922</v>
      </c>
      <c r="AR84" s="321">
        <f>'Rentabilität 2020'!I3</f>
        <v>43952</v>
      </c>
      <c r="AS84" s="321">
        <f>'Rentabilität 2020'!J3</f>
        <v>43983</v>
      </c>
      <c r="AT84" s="321">
        <f>'Rentabilität 2020'!K3</f>
        <v>44013</v>
      </c>
      <c r="AU84" s="321">
        <f>'Rentabilität 2020'!L3</f>
        <v>44044</v>
      </c>
      <c r="AV84" s="321">
        <f>'Rentabilität 2020'!M3</f>
        <v>44075</v>
      </c>
      <c r="AW84" s="321">
        <f>'Rentabilität 2020'!N3</f>
        <v>44105</v>
      </c>
      <c r="AX84" s="321">
        <f>'Rentabilität 2020'!O3</f>
        <v>44136</v>
      </c>
      <c r="AY84" s="322">
        <f>'Rentabilität 2020'!P3</f>
        <v>44166</v>
      </c>
      <c r="AZ84" s="322" t="str">
        <f>'Rentabilität 2020'!Q3</f>
        <v>Gesamt</v>
      </c>
      <c r="BA84" s="323"/>
      <c r="BB84" s="324"/>
      <c r="BC84" s="1"/>
      <c r="BD84" s="384" t="s">
        <v>293</v>
      </c>
      <c r="BE84" s="384">
        <v>450</v>
      </c>
      <c r="BF84" s="350">
        <f t="shared" si="47"/>
        <v>4.5</v>
      </c>
      <c r="BG84" s="1"/>
      <c r="BH84" s="1"/>
    </row>
    <row r="85" spans="1:60" ht="14.25" x14ac:dyDescent="0.2">
      <c r="A85" s="103" t="str">
        <f>"von"&amp;" "&amp;G2&amp;" Euro bis "&amp;G3&amp;" Euro "</f>
        <v xml:space="preserve">von 9408 Euro bis 14532 Euro </v>
      </c>
      <c r="B85" s="104" t="str">
        <f>L21</f>
        <v>(972,87*Y + 1.400)*Y</v>
      </c>
      <c r="C85" s="107">
        <f>(O21*C86+P21)*C86</f>
        <v>-456.02824888320004</v>
      </c>
      <c r="D85" s="107">
        <f>(O21*D86+P21)*D86</f>
        <v>-456.02824888320004</v>
      </c>
      <c r="E85" s="107" t="e">
        <f>(O21*E86+P21)*E86</f>
        <v>#REF!</v>
      </c>
      <c r="F85" s="107" t="e">
        <f>(912.17*F86+1400)*F86</f>
        <v>#REF!</v>
      </c>
      <c r="G85" s="107" t="e">
        <f>(O21*G86+P21)*G86</f>
        <v>#REF!</v>
      </c>
      <c r="H85" s="107" t="e">
        <f>(O21*H86+P21)*H86</f>
        <v>#REF!</v>
      </c>
      <c r="I85" s="230" t="e">
        <f>(O21*I86+P21)*I86</f>
        <v>#REF!</v>
      </c>
      <c r="J85" s="236" t="e">
        <f>(O21*J86+P21)*J86</f>
        <v>#REF!</v>
      </c>
      <c r="K85" s="84" t="s">
        <v>66</v>
      </c>
      <c r="L85" s="88" t="e">
        <f>#REF!</f>
        <v>#REF!</v>
      </c>
      <c r="M85" s="94" t="e">
        <f t="shared" ref="M85:M96" si="65">SUM(N85:P85)</f>
        <v>#REF!</v>
      </c>
      <c r="N85" s="88" t="e">
        <f t="shared" ref="N85:N96" si="66">IF(L85&gt;$M$46,$M$46*$L$5,L85*$L$5)</f>
        <v>#REF!</v>
      </c>
      <c r="O85" s="88" t="e">
        <f t="shared" ref="O85:O96" si="67">IF(L85&gt;$L$46,$L$46*$L$6,L85*$L$6)</f>
        <v>#REF!</v>
      </c>
      <c r="P85" s="88" t="e">
        <f t="shared" ref="P85:P96" si="68">(L85*$L$14)</f>
        <v>#REF!</v>
      </c>
      <c r="Q85" s="85"/>
      <c r="R85" s="85"/>
      <c r="S85" s="85"/>
      <c r="T85" s="85"/>
      <c r="U85" s="85"/>
      <c r="V85" s="86"/>
      <c r="W85" s="136" t="e">
        <f>DATE(YEAR(#REF!),MONTH(#REF!)+#REF!,DAY(#REF!))</f>
        <v>#REF!</v>
      </c>
      <c r="X85" s="143" t="e">
        <f>IF(AND(#REF!&lt;=X$65,Berechnungen!$W68&gt;X$65),#REF!,0)</f>
        <v>#REF!</v>
      </c>
      <c r="Y85" s="143" t="e">
        <f>IF(AND(#REF!&lt;=Y$65,Berechnungen!$W68&gt;Y$65),#REF!,0)</f>
        <v>#REF!</v>
      </c>
      <c r="Z85" s="143" t="e">
        <f>IF(AND(#REF!&lt;=Z$65,Berechnungen!$W68&gt;Z$65),#REF!,0)</f>
        <v>#REF!</v>
      </c>
      <c r="AA85" s="143" t="e">
        <f>IF(AND(#REF!&lt;=AA$65,Berechnungen!$W68&gt;AA$65),#REF!,0)</f>
        <v>#REF!</v>
      </c>
      <c r="AB85" s="143" t="e">
        <f>IF(AND(#REF!&lt;=AB$65,Berechnungen!$W68&gt;AB$65),#REF!,0)</f>
        <v>#REF!</v>
      </c>
      <c r="AC85" s="143" t="e">
        <f>IF(AND(#REF!&lt;=AC$65,Berechnungen!$W68&gt;AC$65),#REF!,0)</f>
        <v>#REF!</v>
      </c>
      <c r="AD85" s="143" t="e">
        <f>IF(AND(#REF!&lt;=AD$65,Berechnungen!$W68&gt;AD$65),#REF!,0)</f>
        <v>#REF!</v>
      </c>
      <c r="AE85" s="143" t="e">
        <f>IF(AND(#REF!&lt;=AE$65,Berechnungen!$W68&gt;AE$65),#REF!,0)</f>
        <v>#REF!</v>
      </c>
      <c r="AF85" s="143" t="e">
        <f>IF(AND(#REF!&lt;=AF$65,Berechnungen!$W68&gt;AF$65),#REF!,0)</f>
        <v>#REF!</v>
      </c>
      <c r="AG85" s="143" t="e">
        <f>IF(AND(#REF!&lt;=AG$65,Berechnungen!$W68&gt;AG$65),#REF!,0)</f>
        <v>#REF!</v>
      </c>
      <c r="AH85" s="143" t="e">
        <f>IF(AND(#REF!&lt;=AH$65,Berechnungen!$W68&gt;AH$65),#REF!,0)</f>
        <v>#REF!</v>
      </c>
      <c r="AI85" s="143" t="e">
        <f>IF(AND(#REF!&lt;=AI$65,Berechnungen!$W68&gt;AI$65),#REF!,0)</f>
        <v>#REF!</v>
      </c>
      <c r="AJ85" s="144" t="e">
        <f t="shared" si="64"/>
        <v>#REF!</v>
      </c>
      <c r="AK85" s="134"/>
      <c r="AL85" s="134"/>
      <c r="AM85" s="325" t="str">
        <f>'Rentabilität 2020'!D6</f>
        <v>Umsatzart (z. B. Lebensmittel)</v>
      </c>
      <c r="AN85" s="319" t="e">
        <f>IF(#REF!&gt;'Rentabilität 2020'!E3,0,'Rentabilität 2020'!E6)</f>
        <v>#REF!</v>
      </c>
      <c r="AO85" s="319" t="e">
        <f>IF(#REF!&gt;'Rentabilität 2020'!F3,0,'Rentabilität 2020'!F6)</f>
        <v>#REF!</v>
      </c>
      <c r="AP85" s="319" t="e">
        <f>IF(#REF!&gt;'Rentabilität 2020'!G3,0,'Rentabilität 2020'!G6)</f>
        <v>#REF!</v>
      </c>
      <c r="AQ85" s="319" t="e">
        <f>IF(#REF!&gt;'Rentabilität 2020'!H3,0,'Rentabilität 2020'!H6)</f>
        <v>#REF!</v>
      </c>
      <c r="AR85" s="319" t="e">
        <f>IF(#REF!&gt;'Rentabilität 2020'!I3,0,'Rentabilität 2020'!I6)</f>
        <v>#REF!</v>
      </c>
      <c r="AS85" s="319" t="e">
        <f>IF(#REF!&gt;'Rentabilität 2020'!J3,0,'Rentabilität 2020'!J6)</f>
        <v>#REF!</v>
      </c>
      <c r="AT85" s="319" t="e">
        <f>IF(#REF!&gt;'Rentabilität 2020'!K3,0,'Rentabilität 2020'!K6)</f>
        <v>#REF!</v>
      </c>
      <c r="AU85" s="319" t="e">
        <f>IF(#REF!&gt;'Rentabilität 2020'!L3,0,'Rentabilität 2020'!L6)</f>
        <v>#REF!</v>
      </c>
      <c r="AV85" s="319" t="e">
        <f>IF(#REF!&gt;'Rentabilität 2020'!M3,0,'Rentabilität 2020'!M6)</f>
        <v>#REF!</v>
      </c>
      <c r="AW85" s="319" t="e">
        <f>IF(#REF!&gt;'Rentabilität 2020'!N3,0,'Rentabilität 2020'!N6)</f>
        <v>#REF!</v>
      </c>
      <c r="AX85" s="319" t="e">
        <f>IF(#REF!&gt;'Rentabilität 2020'!O3,0,'Rentabilität 2020'!O6)</f>
        <v>#REF!</v>
      </c>
      <c r="AY85" s="319" t="e">
        <f>IF(#REF!&gt;'Rentabilität 2020'!P3,0,'Rentabilität 2020'!P6)</f>
        <v>#REF!</v>
      </c>
      <c r="AZ85" s="319" t="e">
        <f>SUM(AN85:AY85)</f>
        <v>#REF!</v>
      </c>
      <c r="BB85" s="326"/>
      <c r="BC85" s="1"/>
      <c r="BD85" s="384" t="s">
        <v>294</v>
      </c>
      <c r="BE85" s="384">
        <v>503</v>
      </c>
      <c r="BF85" s="350">
        <f t="shared" si="47"/>
        <v>5.03</v>
      </c>
      <c r="BG85" s="1"/>
      <c r="BH85" s="1"/>
    </row>
    <row r="86" spans="1:60" ht="12.75" customHeight="1" x14ac:dyDescent="0.2">
      <c r="A86" s="103"/>
      <c r="B86" s="104" t="str">
        <f>L22</f>
        <v xml:space="preserve">Y=(zvE - 9.408)/10.000 </v>
      </c>
      <c r="C86" s="111">
        <f>(C69-$G$2)/P22</f>
        <v>-0.94079999999999997</v>
      </c>
      <c r="D86" s="111">
        <f>(C70-$G$2)/P22</f>
        <v>-0.94079999999999997</v>
      </c>
      <c r="E86" s="111" t="e">
        <f>IF(#REF!=1,((E69-$G$2)/P22),((E70-$G$2)/P22))</f>
        <v>#REF!</v>
      </c>
      <c r="F86" s="111" t="e">
        <f>(E70-$G$2)/P22</f>
        <v>#REF!</v>
      </c>
      <c r="G86" s="111" t="e">
        <f>IF(#REF!=1,((G69-$G$2)/P22),((G70-$G$2)/P22))</f>
        <v>#REF!</v>
      </c>
      <c r="H86" s="111" t="e">
        <f>(G70-$G$2)/P22</f>
        <v>#REF!</v>
      </c>
      <c r="I86" s="235" t="e">
        <f>IF(#REF!=1,((I69-$G$2)/P22),((I70-$G$2)/P22))</f>
        <v>#REF!</v>
      </c>
      <c r="J86" s="235" t="e">
        <f>(I70-$G$2)/P22</f>
        <v>#REF!</v>
      </c>
      <c r="K86" s="84" t="s">
        <v>67</v>
      </c>
      <c r="L86" s="88" t="e">
        <f>#REF!</f>
        <v>#REF!</v>
      </c>
      <c r="M86" s="94" t="e">
        <f t="shared" si="65"/>
        <v>#REF!</v>
      </c>
      <c r="N86" s="88" t="e">
        <f t="shared" si="66"/>
        <v>#REF!</v>
      </c>
      <c r="O86" s="88" t="e">
        <f t="shared" si="67"/>
        <v>#REF!</v>
      </c>
      <c r="P86" s="88" t="e">
        <f t="shared" si="68"/>
        <v>#REF!</v>
      </c>
      <c r="Q86" s="85"/>
      <c r="R86" s="85"/>
      <c r="S86" s="85"/>
      <c r="T86" s="85"/>
      <c r="U86" s="85"/>
      <c r="V86" s="86"/>
      <c r="W86" s="136" t="e">
        <f>DATE(YEAR(#REF!),MONTH(#REF!)+#REF!,DAY(#REF!))</f>
        <v>#REF!</v>
      </c>
      <c r="X86" s="143" t="e">
        <f>IF(AND(#REF!&lt;=X$65,Berechnungen!$W69&gt;X$65),#REF!,0)</f>
        <v>#REF!</v>
      </c>
      <c r="Y86" s="143" t="e">
        <f>IF(AND(#REF!&lt;=Y$65,Berechnungen!$W69&gt;Y$65),#REF!,0)</f>
        <v>#REF!</v>
      </c>
      <c r="Z86" s="143" t="e">
        <f>IF(AND(#REF!&lt;=Z$65,Berechnungen!$W69&gt;Z$65),#REF!,0)</f>
        <v>#REF!</v>
      </c>
      <c r="AA86" s="143" t="e">
        <f>IF(AND(#REF!&lt;=AA$65,Berechnungen!$W69&gt;AA$65),#REF!,0)</f>
        <v>#REF!</v>
      </c>
      <c r="AB86" s="143" t="e">
        <f>IF(AND(#REF!&lt;=AB$65,Berechnungen!$W69&gt;AB$65),#REF!,0)</f>
        <v>#REF!</v>
      </c>
      <c r="AC86" s="143" t="e">
        <f>IF(AND(#REF!&lt;=AC$65,Berechnungen!$W69&gt;AC$65),#REF!,0)</f>
        <v>#REF!</v>
      </c>
      <c r="AD86" s="143" t="e">
        <f>IF(AND(#REF!&lt;=AD$65,Berechnungen!$W69&gt;AD$65),#REF!,0)</f>
        <v>#REF!</v>
      </c>
      <c r="AE86" s="143" t="e">
        <f>IF(AND(#REF!&lt;=AE$65,Berechnungen!$W69&gt;AE$65),#REF!,0)</f>
        <v>#REF!</v>
      </c>
      <c r="AF86" s="143" t="e">
        <f>IF(AND(#REF!&lt;=AF$65,Berechnungen!$W69&gt;AF$65),#REF!,0)</f>
        <v>#REF!</v>
      </c>
      <c r="AG86" s="143" t="e">
        <f>IF(AND(#REF!&lt;=AG$65,Berechnungen!$W69&gt;AG$65),#REF!,0)</f>
        <v>#REF!</v>
      </c>
      <c r="AH86" s="143" t="e">
        <f>IF(AND(#REF!&lt;=AH$65,Berechnungen!$W69&gt;AH$65),#REF!,0)</f>
        <v>#REF!</v>
      </c>
      <c r="AI86" s="143" t="e">
        <f>IF(AND(#REF!&lt;=AI$65,Berechnungen!$W69&gt;AI$65),#REF!,0)</f>
        <v>#REF!</v>
      </c>
      <c r="AJ86" s="144" t="e">
        <f t="shared" si="64"/>
        <v>#REF!</v>
      </c>
      <c r="AK86" s="134"/>
      <c r="AL86" s="134"/>
      <c r="AM86" s="325" t="str">
        <f>'Rentabilität 2020'!D7</f>
        <v>Umsatzart (z. B. Zeitschriften)</v>
      </c>
      <c r="AN86" s="319" t="e">
        <f>IF(#REF!&gt;'Rentabilität 2020'!E3,0,'Rentabilität 2020'!E7)</f>
        <v>#REF!</v>
      </c>
      <c r="AO86" s="319" t="e">
        <f>IF(#REF!&gt;'Rentabilität 2020'!F3,0,'Rentabilität 2020'!F7)</f>
        <v>#REF!</v>
      </c>
      <c r="AP86" s="319" t="e">
        <f>IF(#REF!&gt;'Rentabilität 2020'!G3,0,'Rentabilität 2020'!G7)</f>
        <v>#REF!</v>
      </c>
      <c r="AQ86" s="319" t="e">
        <f>IF(#REF!&gt;'Rentabilität 2020'!H3,0,'Rentabilität 2020'!H7)</f>
        <v>#REF!</v>
      </c>
      <c r="AR86" s="319" t="e">
        <f>IF(#REF!&gt;'Rentabilität 2020'!I3,0,'Rentabilität 2020'!I7)</f>
        <v>#REF!</v>
      </c>
      <c r="AS86" s="319" t="e">
        <f>IF(#REF!&gt;'Rentabilität 2020'!J3,0,'Rentabilität 2020'!J7)</f>
        <v>#REF!</v>
      </c>
      <c r="AT86" s="319" t="e">
        <f>IF(#REF!&gt;'Rentabilität 2020'!K3,0,'Rentabilität 2020'!K7)</f>
        <v>#REF!</v>
      </c>
      <c r="AU86" s="319" t="e">
        <f>IF(#REF!&gt;'Rentabilität 2020'!L3,0,'Rentabilität 2020'!L7)</f>
        <v>#REF!</v>
      </c>
      <c r="AV86" s="319" t="e">
        <f>IF(#REF!&gt;'Rentabilität 2020'!M3,0,'Rentabilität 2020'!M7)</f>
        <v>#REF!</v>
      </c>
      <c r="AW86" s="319" t="e">
        <f>IF(#REF!&gt;'Rentabilität 2020'!N3,0,'Rentabilität 2020'!N7)</f>
        <v>#REF!</v>
      </c>
      <c r="AX86" s="319" t="e">
        <f>IF(#REF!&gt;'Rentabilität 2020'!O3,0,'Rentabilität 2020'!O7)</f>
        <v>#REF!</v>
      </c>
      <c r="AY86" s="319" t="e">
        <f>IF(#REF!&gt;'Rentabilität 2020'!P3,0,'Rentabilität 2020'!P7)</f>
        <v>#REF!</v>
      </c>
      <c r="AZ86" s="319" t="e">
        <f t="shared" ref="AZ86:AZ134" si="69">SUM(AN86:AY86)</f>
        <v>#REF!</v>
      </c>
      <c r="BA86" s="319"/>
      <c r="BB86" s="327"/>
      <c r="BC86" s="1"/>
      <c r="BD86" s="384" t="s">
        <v>295</v>
      </c>
      <c r="BE86" s="384">
        <v>445</v>
      </c>
      <c r="BF86" s="350">
        <f t="shared" si="47"/>
        <v>4.45</v>
      </c>
      <c r="BG86" s="1"/>
      <c r="BH86" s="1"/>
    </row>
    <row r="87" spans="1:60" ht="14.25" x14ac:dyDescent="0.2">
      <c r="A87" s="103"/>
      <c r="B87" s="104"/>
      <c r="C87" s="104"/>
      <c r="D87" s="107" t="e">
        <f>C69*(D85*100/C70)/100</f>
        <v>#DIV/0!</v>
      </c>
      <c r="E87" s="104"/>
      <c r="F87" s="107" t="e">
        <f>E69*(F85*100/E70)/100</f>
        <v>#REF!</v>
      </c>
      <c r="G87" s="104"/>
      <c r="H87" s="107" t="e">
        <f>G69*(H85*100/G70)/100</f>
        <v>#REF!</v>
      </c>
      <c r="I87" s="231"/>
      <c r="J87" s="230" t="e">
        <f>I69*(J85*100/I70)/100</f>
        <v>#REF!</v>
      </c>
      <c r="K87" s="85" t="s">
        <v>68</v>
      </c>
      <c r="L87" s="88" t="e">
        <f>#REF!</f>
        <v>#REF!</v>
      </c>
      <c r="M87" s="94" t="e">
        <f t="shared" si="65"/>
        <v>#REF!</v>
      </c>
      <c r="N87" s="88" t="e">
        <f t="shared" si="66"/>
        <v>#REF!</v>
      </c>
      <c r="O87" s="88" t="e">
        <f t="shared" si="67"/>
        <v>#REF!</v>
      </c>
      <c r="P87" s="88" t="e">
        <f t="shared" si="68"/>
        <v>#REF!</v>
      </c>
      <c r="Q87" s="85"/>
      <c r="R87" s="85"/>
      <c r="S87" s="85"/>
      <c r="T87" s="85"/>
      <c r="U87" s="85"/>
      <c r="V87" s="86"/>
      <c r="W87" s="136" t="e">
        <f>DATE(YEAR(#REF!),MONTH(#REF!)+#REF!,DAY(#REF!))</f>
        <v>#REF!</v>
      </c>
      <c r="X87" s="143" t="e">
        <f>IF(AND(#REF!&lt;=X$65,Berechnungen!$W70&gt;X$65),#REF!,0)</f>
        <v>#REF!</v>
      </c>
      <c r="Y87" s="143" t="e">
        <f>IF(AND(#REF!&lt;=Y$65,Berechnungen!$W70&gt;Y$65),#REF!,0)</f>
        <v>#REF!</v>
      </c>
      <c r="Z87" s="143" t="e">
        <f>IF(AND(#REF!&lt;=Z$65,Berechnungen!$W70&gt;Z$65),#REF!,0)</f>
        <v>#REF!</v>
      </c>
      <c r="AA87" s="143" t="e">
        <f>IF(AND(#REF!&lt;=AA$65,Berechnungen!$W70&gt;AA$65),#REF!,0)</f>
        <v>#REF!</v>
      </c>
      <c r="AB87" s="143" t="e">
        <f>IF(AND(#REF!&lt;=AB$65,Berechnungen!$W70&gt;AB$65),#REF!,0)</f>
        <v>#REF!</v>
      </c>
      <c r="AC87" s="143" t="e">
        <f>IF(AND(#REF!&lt;=AC$65,Berechnungen!$W70&gt;AC$65),#REF!,0)</f>
        <v>#REF!</v>
      </c>
      <c r="AD87" s="143" t="e">
        <f>IF(AND(#REF!&lt;=AD$65,Berechnungen!$W70&gt;AD$65),#REF!,0)</f>
        <v>#REF!</v>
      </c>
      <c r="AE87" s="143" t="e">
        <f>IF(AND(#REF!&lt;=AE$65,Berechnungen!$W70&gt;AE$65),#REF!,0)</f>
        <v>#REF!</v>
      </c>
      <c r="AF87" s="143" t="e">
        <f>IF(AND(#REF!&lt;=AF$65,Berechnungen!$W70&gt;AF$65),#REF!,0)</f>
        <v>#REF!</v>
      </c>
      <c r="AG87" s="143" t="e">
        <f>IF(AND(#REF!&lt;=AG$65,Berechnungen!$W70&gt;AG$65),#REF!,0)</f>
        <v>#REF!</v>
      </c>
      <c r="AH87" s="143" t="e">
        <f>IF(AND(#REF!&lt;=AH$65,Berechnungen!$W70&gt;AH$65),#REF!,0)</f>
        <v>#REF!</v>
      </c>
      <c r="AI87" s="143" t="e">
        <f>IF(AND(#REF!&lt;=AI$65,Berechnungen!$W70&gt;AI$65),#REF!,0)</f>
        <v>#REF!</v>
      </c>
      <c r="AJ87" s="144" t="e">
        <f t="shared" si="64"/>
        <v>#REF!</v>
      </c>
      <c r="AK87" s="134"/>
      <c r="AL87" s="134"/>
      <c r="AM87" s="325" t="str">
        <f>'Rentabilität 2020'!D8</f>
        <v>Umsatzart (z. B. Dienstleistungen)</v>
      </c>
      <c r="AN87" s="319" t="e">
        <f>IF(#REF!&gt;'Rentabilität 2020'!E3,0,'Rentabilität 2020'!E8)</f>
        <v>#REF!</v>
      </c>
      <c r="AO87" s="319" t="e">
        <f>IF(#REF!&gt;'Rentabilität 2020'!F3,0,'Rentabilität 2020'!F8)</f>
        <v>#REF!</v>
      </c>
      <c r="AP87" s="319" t="e">
        <f>IF(#REF!&gt;'Rentabilität 2020'!G3,0,'Rentabilität 2020'!G8)</f>
        <v>#REF!</v>
      </c>
      <c r="AQ87" s="319" t="e">
        <f>IF(#REF!&gt;'Rentabilität 2020'!H3,0,'Rentabilität 2020'!H8)</f>
        <v>#REF!</v>
      </c>
      <c r="AR87" s="319" t="e">
        <f>IF(#REF!&gt;'Rentabilität 2020'!I3,0,'Rentabilität 2020'!I8)</f>
        <v>#REF!</v>
      </c>
      <c r="AS87" s="319" t="e">
        <f>IF(#REF!&gt;'Rentabilität 2020'!J3,0,'Rentabilität 2020'!J8)</f>
        <v>#REF!</v>
      </c>
      <c r="AT87" s="319" t="e">
        <f>IF(#REF!&gt;'Rentabilität 2020'!K3,0,'Rentabilität 2020'!K8)</f>
        <v>#REF!</v>
      </c>
      <c r="AU87" s="319" t="e">
        <f>IF(#REF!&gt;'Rentabilität 2020'!L3,0,'Rentabilität 2020'!L8)</f>
        <v>#REF!</v>
      </c>
      <c r="AV87" s="319" t="e">
        <f>IF(#REF!&gt;'Rentabilität 2020'!M3,0,'Rentabilität 2020'!M8)</f>
        <v>#REF!</v>
      </c>
      <c r="AW87" s="319" t="e">
        <f>IF(#REF!&gt;'Rentabilität 2020'!N3,0,'Rentabilität 2020'!N8)</f>
        <v>#REF!</v>
      </c>
      <c r="AX87" s="319" t="e">
        <f>IF(#REF!&gt;'Rentabilität 2020'!O3,0,'Rentabilität 2020'!O8)</f>
        <v>#REF!</v>
      </c>
      <c r="AY87" s="319" t="e">
        <f>IF(#REF!&gt;'Rentabilität 2020'!P3,0,'Rentabilität 2020'!P8)</f>
        <v>#REF!</v>
      </c>
      <c r="AZ87" s="319" t="e">
        <f t="shared" si="69"/>
        <v>#REF!</v>
      </c>
      <c r="BA87" s="319"/>
      <c r="BB87" s="327"/>
      <c r="BC87" s="1"/>
      <c r="BD87" s="384" t="s">
        <v>296</v>
      </c>
      <c r="BE87" s="384">
        <v>460</v>
      </c>
      <c r="BF87" s="350">
        <f t="shared" si="47"/>
        <v>4.5999999999999996</v>
      </c>
      <c r="BG87" s="1"/>
      <c r="BH87" s="1"/>
    </row>
    <row r="88" spans="1:60" ht="14.25" x14ac:dyDescent="0.2">
      <c r="A88" s="103" t="str">
        <f>"von"&amp;" "&amp;G3&amp;" Euro bis "&amp;G4&amp;" Euro "</f>
        <v xml:space="preserve">von 14532 Euro bis 57051 Euro </v>
      </c>
      <c r="B88" s="104" t="str">
        <f>L24</f>
        <v>(212,02*Y + 2.397)*Y + 972,79</v>
      </c>
      <c r="C88" s="107">
        <f>((O24*C89+P24)*C89+Q24)</f>
        <v>-2087.0886333152002</v>
      </c>
      <c r="D88" s="107">
        <f>((O24*D89+P24)*D89+Q24)</f>
        <v>-2087.0886333152002</v>
      </c>
      <c r="E88" s="107" t="e">
        <f>((O24*E89+P24)*E89+Q24)</f>
        <v>#REF!</v>
      </c>
      <c r="F88" s="107" t="e">
        <f>((O24*F89+P24)*F89+Q24)</f>
        <v>#REF!</v>
      </c>
      <c r="G88" s="107" t="e">
        <f>((O24*G89+P24)*G89+Q24)</f>
        <v>#REF!</v>
      </c>
      <c r="H88" s="107" t="e">
        <f>((O24*H89+P24)*H89+Q24)</f>
        <v>#REF!</v>
      </c>
      <c r="I88" s="230" t="e">
        <f>((O24*I89+P24)*I89+Q24)</f>
        <v>#REF!</v>
      </c>
      <c r="J88" s="230" t="e">
        <f>((O24*J89+P24)*J89+Q24)</f>
        <v>#REF!</v>
      </c>
      <c r="K88" s="85" t="s">
        <v>69</v>
      </c>
      <c r="L88" s="88" t="e">
        <f>#REF!</f>
        <v>#REF!</v>
      </c>
      <c r="M88" s="94" t="e">
        <f t="shared" si="65"/>
        <v>#REF!</v>
      </c>
      <c r="N88" s="88" t="e">
        <f t="shared" si="66"/>
        <v>#REF!</v>
      </c>
      <c r="O88" s="88" t="e">
        <f t="shared" si="67"/>
        <v>#REF!</v>
      </c>
      <c r="P88" s="88" t="e">
        <f t="shared" si="68"/>
        <v>#REF!</v>
      </c>
      <c r="Q88" s="85"/>
      <c r="R88" s="85"/>
      <c r="S88" s="85"/>
      <c r="T88" s="85"/>
      <c r="U88" s="85"/>
      <c r="V88" s="86"/>
      <c r="W88" s="136" t="e">
        <f>DATE(YEAR(#REF!),MONTH(#REF!)+#REF!,DAY(#REF!))</f>
        <v>#REF!</v>
      </c>
      <c r="X88" s="143" t="e">
        <f>IF(AND(#REF!&lt;=X$65,Berechnungen!$W71&gt;X$65),#REF!,0)</f>
        <v>#REF!</v>
      </c>
      <c r="Y88" s="143" t="e">
        <f>IF(AND(#REF!&lt;=Y$65,Berechnungen!$W71&gt;Y$65),#REF!,0)</f>
        <v>#REF!</v>
      </c>
      <c r="Z88" s="143" t="e">
        <f>IF(AND(#REF!&lt;=Z$65,Berechnungen!$W71&gt;Z$65),#REF!,0)</f>
        <v>#REF!</v>
      </c>
      <c r="AA88" s="143" t="e">
        <f>IF(AND(#REF!&lt;=AA$65,Berechnungen!$W71&gt;AA$65),#REF!,0)</f>
        <v>#REF!</v>
      </c>
      <c r="AB88" s="143" t="e">
        <f>IF(AND(#REF!&lt;=AB$65,Berechnungen!$W71&gt;AB$65),#REF!,0)</f>
        <v>#REF!</v>
      </c>
      <c r="AC88" s="143" t="e">
        <f>IF(AND(#REF!&lt;=AC$65,Berechnungen!$W71&gt;AC$65),#REF!,0)</f>
        <v>#REF!</v>
      </c>
      <c r="AD88" s="143" t="e">
        <f>IF(AND(#REF!&lt;=AD$65,Berechnungen!$W71&gt;AD$65),#REF!,0)</f>
        <v>#REF!</v>
      </c>
      <c r="AE88" s="143" t="e">
        <f>IF(AND(#REF!&lt;=AE$65,Berechnungen!$W71&gt;AE$65),#REF!,0)</f>
        <v>#REF!</v>
      </c>
      <c r="AF88" s="143" t="e">
        <f>IF(AND(#REF!&lt;=AF$65,Berechnungen!$W71&gt;AF$65),#REF!,0)</f>
        <v>#REF!</v>
      </c>
      <c r="AG88" s="143" t="e">
        <f>IF(AND(#REF!&lt;=AG$65,Berechnungen!$W71&gt;AG$65),#REF!,0)</f>
        <v>#REF!</v>
      </c>
      <c r="AH88" s="143" t="e">
        <f>IF(AND(#REF!&lt;=AH$65,Berechnungen!$W71&gt;AH$65),#REF!,0)</f>
        <v>#REF!</v>
      </c>
      <c r="AI88" s="143" t="e">
        <f>IF(AND(#REF!&lt;=AI$65,Berechnungen!$W71&gt;AI$65),#REF!,0)</f>
        <v>#REF!</v>
      </c>
      <c r="AJ88" s="144" t="e">
        <f t="shared" si="64"/>
        <v>#REF!</v>
      </c>
      <c r="AK88" s="134"/>
      <c r="AL88" s="134"/>
      <c r="AM88" s="325" t="str">
        <f>'Rentabilität 2020'!D12</f>
        <v>Wareneingang (z. B. Lebensmittel)</v>
      </c>
      <c r="AN88" s="319" t="e">
        <f>IF(#REF!&gt;'Rentabilität 2020'!E3,0,'Rentabilität 2020'!E12)</f>
        <v>#REF!</v>
      </c>
      <c r="AO88" s="319" t="e">
        <f>IF(#REF!&gt;'Rentabilität 2020'!F3,0,'Rentabilität 2020'!F12)</f>
        <v>#REF!</v>
      </c>
      <c r="AP88" s="319" t="e">
        <f>IF(#REF!&gt;'Rentabilität 2020'!G3,0,'Rentabilität 2020'!G12)</f>
        <v>#REF!</v>
      </c>
      <c r="AQ88" s="319" t="e">
        <f>IF(#REF!&gt;'Rentabilität 2020'!H3,0,'Rentabilität 2020'!H12)</f>
        <v>#REF!</v>
      </c>
      <c r="AR88" s="319" t="e">
        <f>IF(#REF!&gt;'Rentabilität 2020'!I3,0,'Rentabilität 2020'!I12)</f>
        <v>#REF!</v>
      </c>
      <c r="AS88" s="319" t="e">
        <f>IF(#REF!&gt;'Rentabilität 2020'!J3,0,'Rentabilität 2020'!J12)</f>
        <v>#REF!</v>
      </c>
      <c r="AT88" s="319" t="e">
        <f>IF(#REF!&gt;'Rentabilität 2020'!K3,0,'Rentabilität 2020'!K12)</f>
        <v>#REF!</v>
      </c>
      <c r="AU88" s="319" t="e">
        <f>IF(#REF!&gt;'Rentabilität 2020'!L3,0,'Rentabilität 2020'!L12)</f>
        <v>#REF!</v>
      </c>
      <c r="AV88" s="319" t="e">
        <f>IF(#REF!&gt;'Rentabilität 2020'!M3,0,'Rentabilität 2020'!M12)</f>
        <v>#REF!</v>
      </c>
      <c r="AW88" s="319" t="e">
        <f>IF(#REF!&gt;'Rentabilität 2020'!N3,0,'Rentabilität 2020'!N12)</f>
        <v>#REF!</v>
      </c>
      <c r="AX88" s="319" t="e">
        <f>IF(#REF!&gt;'Rentabilität 2020'!O3,0,'Rentabilität 2020'!O12)</f>
        <v>#REF!</v>
      </c>
      <c r="AY88" s="319" t="e">
        <f>IF(#REF!&gt;'Rentabilität 2020'!P3,0,'Rentabilität 2020'!P12)</f>
        <v>#REF!</v>
      </c>
      <c r="AZ88" s="319" t="e">
        <f t="shared" si="69"/>
        <v>#REF!</v>
      </c>
      <c r="BA88" s="319"/>
      <c r="BB88" s="327"/>
      <c r="BC88" s="1"/>
      <c r="BD88" s="384" t="s">
        <v>297</v>
      </c>
      <c r="BE88" s="384">
        <v>427</v>
      </c>
      <c r="BF88" s="350">
        <f t="shared" si="47"/>
        <v>4.2699999999999996</v>
      </c>
      <c r="BG88" s="1"/>
      <c r="BH88" s="1"/>
    </row>
    <row r="89" spans="1:60" ht="14.25" x14ac:dyDescent="0.2">
      <c r="A89" s="103"/>
      <c r="B89" s="104" t="str">
        <f>L25</f>
        <v xml:space="preserve">Y=(zvE - 14.532)/10.000 </v>
      </c>
      <c r="C89" s="111">
        <f>(C69-$G$3)/P25</f>
        <v>-1.4532</v>
      </c>
      <c r="D89" s="111">
        <f>(C70-$G$3)/P25</f>
        <v>-1.4532</v>
      </c>
      <c r="E89" s="111" t="e">
        <f>IF(#REF!=1,((E69-$G$3)/P25),((E70-$G$3)/P25))</f>
        <v>#REF!</v>
      </c>
      <c r="F89" s="111" t="e">
        <f>(E70-$G$3)/P25</f>
        <v>#REF!</v>
      </c>
      <c r="G89" s="111" t="e">
        <f>IF(#REF!=1,((G69-$G$3)/P25),((G70-$G$3)/P25))</f>
        <v>#REF!</v>
      </c>
      <c r="H89" s="111" t="e">
        <f>(G70-$G$3)/P25</f>
        <v>#REF!</v>
      </c>
      <c r="I89" s="234" t="e">
        <f>IF(#REF!=1,((I69-$G$3)/P25),((I70-$G$3)/P25))</f>
        <v>#REF!</v>
      </c>
      <c r="J89" s="235" t="e">
        <f>(I70-$G$3)/P25</f>
        <v>#REF!</v>
      </c>
      <c r="K89" s="85" t="s">
        <v>71</v>
      </c>
      <c r="L89" s="88" t="e">
        <f>#REF!</f>
        <v>#REF!</v>
      </c>
      <c r="M89" s="94" t="e">
        <f t="shared" si="65"/>
        <v>#REF!</v>
      </c>
      <c r="N89" s="88" t="e">
        <f t="shared" si="66"/>
        <v>#REF!</v>
      </c>
      <c r="O89" s="88" t="e">
        <f t="shared" si="67"/>
        <v>#REF!</v>
      </c>
      <c r="P89" s="88" t="e">
        <f t="shared" si="68"/>
        <v>#REF!</v>
      </c>
      <c r="Q89" s="85"/>
      <c r="R89" s="85"/>
      <c r="S89" s="85"/>
      <c r="T89" s="85"/>
      <c r="U89" s="85"/>
      <c r="V89" s="86"/>
      <c r="W89" s="136" t="e">
        <f>DATE(YEAR(#REF!),MONTH(#REF!)+#REF!,DAY(#REF!))</f>
        <v>#REF!</v>
      </c>
      <c r="X89" s="143" t="e">
        <f>IF(AND(#REF!&lt;=X$65,Berechnungen!$W72&gt;X$65),#REF!,0)</f>
        <v>#REF!</v>
      </c>
      <c r="Y89" s="143" t="e">
        <f>IF(AND(#REF!&lt;=Y$65,Berechnungen!$W72&gt;Y$65),#REF!,0)</f>
        <v>#REF!</v>
      </c>
      <c r="Z89" s="143" t="e">
        <f>IF(AND(#REF!&lt;=Z$65,Berechnungen!$W72&gt;Z$65),#REF!,0)</f>
        <v>#REF!</v>
      </c>
      <c r="AA89" s="143" t="e">
        <f>IF(AND(#REF!&lt;=AA$65,Berechnungen!$W72&gt;AA$65),#REF!,0)</f>
        <v>#REF!</v>
      </c>
      <c r="AB89" s="143" t="e">
        <f>IF(AND(#REF!&lt;=AB$65,Berechnungen!$W72&gt;AB$65),#REF!,0)</f>
        <v>#REF!</v>
      </c>
      <c r="AC89" s="143" t="e">
        <f>IF(AND(#REF!&lt;=AC$65,Berechnungen!$W72&gt;AC$65),#REF!,0)</f>
        <v>#REF!</v>
      </c>
      <c r="AD89" s="143" t="e">
        <f>IF(AND(#REF!&lt;=AD$65,Berechnungen!$W72&gt;AD$65),#REF!,0)</f>
        <v>#REF!</v>
      </c>
      <c r="AE89" s="143" t="e">
        <f>IF(AND(#REF!&lt;=AE$65,Berechnungen!$W72&gt;AE$65),#REF!,0)</f>
        <v>#REF!</v>
      </c>
      <c r="AF89" s="143" t="e">
        <f>IF(AND(#REF!&lt;=AF$65,Berechnungen!$W72&gt;AF$65),#REF!,0)</f>
        <v>#REF!</v>
      </c>
      <c r="AG89" s="143" t="e">
        <f>IF(AND(#REF!&lt;=AG$65,Berechnungen!$W72&gt;AG$65),#REF!,0)</f>
        <v>#REF!</v>
      </c>
      <c r="AH89" s="143" t="e">
        <f>IF(AND(#REF!&lt;=AH$65,Berechnungen!$W72&gt;AH$65),#REF!,0)</f>
        <v>#REF!</v>
      </c>
      <c r="AI89" s="143" t="e">
        <f>IF(AND(#REF!&lt;=AI$65,Berechnungen!$W72&gt;AI$65),#REF!,0)</f>
        <v>#REF!</v>
      </c>
      <c r="AJ89" s="144" t="e">
        <f t="shared" si="64"/>
        <v>#REF!</v>
      </c>
      <c r="AK89" s="134"/>
      <c r="AL89" s="134"/>
      <c r="AM89" s="328" t="str">
        <f>'Rentabilität 2020'!D13</f>
        <v>Wareneingang (z. B. Zeitschriften)</v>
      </c>
      <c r="AN89" s="319" t="e">
        <f>IF(#REF!&gt;'Rentabilität 2020'!E3,0,'Rentabilität 2020'!E13)</f>
        <v>#REF!</v>
      </c>
      <c r="AO89" s="319" t="e">
        <f>IF(#REF!&gt;'Rentabilität 2020'!F3,0,'Rentabilität 2020'!F13)</f>
        <v>#REF!</v>
      </c>
      <c r="AP89" s="319" t="e">
        <f>IF(#REF!&gt;'Rentabilität 2020'!G3,0,'Rentabilität 2020'!G13)</f>
        <v>#REF!</v>
      </c>
      <c r="AQ89" s="319" t="e">
        <f>IF(#REF!&gt;'Rentabilität 2020'!H3,0,'Rentabilität 2020'!H13)</f>
        <v>#REF!</v>
      </c>
      <c r="AR89" s="319" t="e">
        <f>IF(#REF!&gt;'Rentabilität 2020'!I3,0,'Rentabilität 2020'!I13)</f>
        <v>#REF!</v>
      </c>
      <c r="AS89" s="319" t="e">
        <f>IF(#REF!&gt;'Rentabilität 2020'!J3,0,'Rentabilität 2020'!J13)</f>
        <v>#REF!</v>
      </c>
      <c r="AT89" s="319" t="e">
        <f>IF(#REF!&gt;'Rentabilität 2020'!K3,0,'Rentabilität 2020'!K13)</f>
        <v>#REF!</v>
      </c>
      <c r="AU89" s="319" t="e">
        <f>IF(#REF!&gt;'Rentabilität 2020'!L3,0,'Rentabilität 2020'!L13)</f>
        <v>#REF!</v>
      </c>
      <c r="AV89" s="319" t="e">
        <f>IF(#REF!&gt;'Rentabilität 2020'!M3,0,'Rentabilität 2020'!M13)</f>
        <v>#REF!</v>
      </c>
      <c r="AW89" s="319" t="e">
        <f>IF(#REF!&gt;'Rentabilität 2020'!N3,0,'Rentabilität 2020'!N13)</f>
        <v>#REF!</v>
      </c>
      <c r="AX89" s="319" t="e">
        <f>IF(#REF!&gt;'Rentabilität 2020'!O3,0,'Rentabilität 2020'!O13)</f>
        <v>#REF!</v>
      </c>
      <c r="AY89" s="319" t="e">
        <f>IF(#REF!&gt;'Rentabilität 2020'!P3,0,'Rentabilität 2020'!P13)</f>
        <v>#REF!</v>
      </c>
      <c r="AZ89" s="319" t="e">
        <f t="shared" si="69"/>
        <v>#REF!</v>
      </c>
      <c r="BA89" s="319"/>
      <c r="BB89" s="327"/>
      <c r="BC89" s="1"/>
      <c r="BD89" s="384" t="s">
        <v>298</v>
      </c>
      <c r="BE89" s="384">
        <v>417</v>
      </c>
      <c r="BF89" s="350">
        <f t="shared" si="47"/>
        <v>4.17</v>
      </c>
      <c r="BG89" s="1"/>
      <c r="BH89" s="1"/>
    </row>
    <row r="90" spans="1:60" ht="14.25" x14ac:dyDescent="0.2">
      <c r="A90" s="103"/>
      <c r="B90" s="104"/>
      <c r="C90" s="104"/>
      <c r="D90" s="107" t="e">
        <f>C69*(D88*100/C70)/100</f>
        <v>#DIV/0!</v>
      </c>
      <c r="E90" s="104"/>
      <c r="F90" s="107" t="e">
        <f>E69*(F88*100/E70)/100</f>
        <v>#REF!</v>
      </c>
      <c r="G90" s="104"/>
      <c r="H90" s="107" t="e">
        <f>G69*(H88*100/G70)/100</f>
        <v>#REF!</v>
      </c>
      <c r="I90" s="231"/>
      <c r="J90" s="230" t="e">
        <f>I69*(J88*100/I70)/100</f>
        <v>#REF!</v>
      </c>
      <c r="K90" s="85" t="s">
        <v>73</v>
      </c>
      <c r="L90" s="88" t="e">
        <f>#REF!</f>
        <v>#REF!</v>
      </c>
      <c r="M90" s="94" t="e">
        <f t="shared" si="65"/>
        <v>#REF!</v>
      </c>
      <c r="N90" s="88" t="e">
        <f t="shared" si="66"/>
        <v>#REF!</v>
      </c>
      <c r="O90" s="88" t="e">
        <f t="shared" si="67"/>
        <v>#REF!</v>
      </c>
      <c r="P90" s="88" t="e">
        <f t="shared" si="68"/>
        <v>#REF!</v>
      </c>
      <c r="Q90" s="85"/>
      <c r="R90" s="85"/>
      <c r="S90" s="85"/>
      <c r="T90" s="85"/>
      <c r="U90" s="85"/>
      <c r="V90" s="86"/>
      <c r="W90" s="136" t="e">
        <f>DATE(YEAR(#REF!),MONTH(#REF!)+#REF!,DAY(#REF!))</f>
        <v>#REF!</v>
      </c>
      <c r="X90" s="143" t="e">
        <f>IF(AND(#REF!&lt;=X$65,Berechnungen!$W73&gt;X$65),#REF!,0)</f>
        <v>#REF!</v>
      </c>
      <c r="Y90" s="143" t="e">
        <f>IF(AND(#REF!&lt;=Y$65,Berechnungen!$W73&gt;Y$65),#REF!,0)</f>
        <v>#REF!</v>
      </c>
      <c r="Z90" s="143" t="e">
        <f>IF(AND(#REF!&lt;=Z$65,Berechnungen!$W73&gt;Z$65),#REF!,0)</f>
        <v>#REF!</v>
      </c>
      <c r="AA90" s="143" t="e">
        <f>IF(AND(#REF!&lt;=AA$65,Berechnungen!$W73&gt;AA$65),#REF!,0)</f>
        <v>#REF!</v>
      </c>
      <c r="AB90" s="143" t="e">
        <f>IF(AND(#REF!&lt;=AB$65,Berechnungen!$W73&gt;AB$65),#REF!,0)</f>
        <v>#REF!</v>
      </c>
      <c r="AC90" s="143" t="e">
        <f>IF(AND(#REF!&lt;=AC$65,Berechnungen!$W73&gt;AC$65),#REF!,0)</f>
        <v>#REF!</v>
      </c>
      <c r="AD90" s="143" t="e">
        <f>IF(AND(#REF!&lt;=AD$65,Berechnungen!$W73&gt;AD$65),#REF!,0)</f>
        <v>#REF!</v>
      </c>
      <c r="AE90" s="143" t="e">
        <f>IF(AND(#REF!&lt;=AE$65,Berechnungen!$W73&gt;AE$65),#REF!,0)</f>
        <v>#REF!</v>
      </c>
      <c r="AF90" s="143" t="e">
        <f>IF(AND(#REF!&lt;=AF$65,Berechnungen!$W73&gt;AF$65),#REF!,0)</f>
        <v>#REF!</v>
      </c>
      <c r="AG90" s="143" t="e">
        <f>IF(AND(#REF!&lt;=AG$65,Berechnungen!$W73&gt;AG$65),#REF!,0)</f>
        <v>#REF!</v>
      </c>
      <c r="AH90" s="143" t="e">
        <f>IF(AND(#REF!&lt;=AH$65,Berechnungen!$W73&gt;AH$65),#REF!,0)</f>
        <v>#REF!</v>
      </c>
      <c r="AI90" s="143" t="e">
        <f>IF(AND(#REF!&lt;=AI$65,Berechnungen!$W73&gt;AI$65),#REF!,0)</f>
        <v>#REF!</v>
      </c>
      <c r="AJ90" s="144" t="e">
        <f t="shared" si="64"/>
        <v>#REF!</v>
      </c>
      <c r="AK90" s="134"/>
      <c r="AL90" s="134"/>
      <c r="AM90" s="325" t="str">
        <f>'Rentabilität 2020'!D14</f>
        <v>Wareneingang (z. B. Werkstoffe)</v>
      </c>
      <c r="AN90" s="319" t="e">
        <f>IF(#REF!&gt;'Rentabilität 2020'!E3,0,'Rentabilität 2020'!E14)</f>
        <v>#REF!</v>
      </c>
      <c r="AO90" s="319" t="e">
        <f>IF(#REF!&gt;'Rentabilität 2020'!F3,0,'Rentabilität 2020'!F14)</f>
        <v>#REF!</v>
      </c>
      <c r="AP90" s="319" t="e">
        <f>IF(#REF!&gt;'Rentabilität 2020'!G3,0,'Rentabilität 2020'!G14)</f>
        <v>#REF!</v>
      </c>
      <c r="AQ90" s="319" t="e">
        <f>IF(#REF!&gt;'Rentabilität 2020'!H3,0,'Rentabilität 2020'!H14)</f>
        <v>#REF!</v>
      </c>
      <c r="AR90" s="319" t="e">
        <f>IF(#REF!&gt;'Rentabilität 2020'!I3,0,'Rentabilität 2020'!I14)</f>
        <v>#REF!</v>
      </c>
      <c r="AS90" s="319" t="e">
        <f>IF(#REF!&gt;'Rentabilität 2020'!J3,0,'Rentabilität 2020'!J14)</f>
        <v>#REF!</v>
      </c>
      <c r="AT90" s="319" t="e">
        <f>IF(#REF!&gt;'Rentabilität 2020'!K3,0,'Rentabilität 2020'!K14)</f>
        <v>#REF!</v>
      </c>
      <c r="AU90" s="319" t="e">
        <f>IF(#REF!&gt;'Rentabilität 2020'!L3,0,'Rentabilität 2020'!L14)</f>
        <v>#REF!</v>
      </c>
      <c r="AV90" s="319" t="e">
        <f>IF(#REF!&gt;'Rentabilität 2020'!M3,0,'Rentabilität 2020'!M14)</f>
        <v>#REF!</v>
      </c>
      <c r="AW90" s="319" t="e">
        <f>IF(#REF!&gt;'Rentabilität 2020'!N3,0,'Rentabilität 2020'!N14)</f>
        <v>#REF!</v>
      </c>
      <c r="AX90" s="319" t="e">
        <f>IF(#REF!&gt;'Rentabilität 2020'!O3,0,'Rentabilität 2020'!O14)</f>
        <v>#REF!</v>
      </c>
      <c r="AY90" s="319" t="e">
        <f>IF(#REF!&gt;'Rentabilität 2020'!P3,0,'Rentabilität 2020'!P14)</f>
        <v>#REF!</v>
      </c>
      <c r="AZ90" s="319" t="e">
        <f t="shared" si="69"/>
        <v>#REF!</v>
      </c>
      <c r="BA90" s="319"/>
      <c r="BB90" s="327"/>
      <c r="BC90" s="1"/>
      <c r="BD90" s="384" t="s">
        <v>299</v>
      </c>
      <c r="BE90" s="384">
        <v>550</v>
      </c>
      <c r="BF90" s="350">
        <f t="shared" si="47"/>
        <v>5.5</v>
      </c>
      <c r="BG90" s="1"/>
      <c r="BH90" s="1"/>
    </row>
    <row r="91" spans="1:60" ht="14.25" x14ac:dyDescent="0.2">
      <c r="A91" s="103" t="str">
        <f>"von"&amp;" "&amp;G4&amp;" Euro bis "&amp;G5&amp;" Euro "</f>
        <v xml:space="preserve">von 57051 Euro bis 270500 Euro </v>
      </c>
      <c r="B91" s="104" t="str">
        <f>L27</f>
        <v>0,42*zvE - 8.963,74</v>
      </c>
      <c r="C91" s="107">
        <f>(P27*C69-O27)</f>
        <v>-8963.74</v>
      </c>
      <c r="D91" s="107">
        <f>(P27*C70-O27)</f>
        <v>-8963.74</v>
      </c>
      <c r="E91" s="107" t="e">
        <f>IF(#REF!=1,(P27*E69-O27),(P27*(E70)-O27))</f>
        <v>#REF!</v>
      </c>
      <c r="F91" s="107" t="e">
        <f>(P27*E70-O27)</f>
        <v>#REF!</v>
      </c>
      <c r="G91" s="107" t="e">
        <f>IF(#REF!=1,(P27*G69-O27),(P27*(G70)-O27))</f>
        <v>#REF!</v>
      </c>
      <c r="H91" s="107" t="e">
        <f>(P27*G70-O27)</f>
        <v>#REF!</v>
      </c>
      <c r="I91" s="230" t="e">
        <f>IF(#REF!=1,(P27*I69-O27),(P27*(I70)-O27))</f>
        <v>#REF!</v>
      </c>
      <c r="J91" s="230" t="e">
        <f>(P27*I70-O27)</f>
        <v>#REF!</v>
      </c>
      <c r="K91" s="85" t="s">
        <v>75</v>
      </c>
      <c r="L91" s="88" t="e">
        <f>#REF!</f>
        <v>#REF!</v>
      </c>
      <c r="M91" s="94" t="e">
        <f t="shared" si="65"/>
        <v>#REF!</v>
      </c>
      <c r="N91" s="88" t="e">
        <f t="shared" si="66"/>
        <v>#REF!</v>
      </c>
      <c r="O91" s="88" t="e">
        <f t="shared" si="67"/>
        <v>#REF!</v>
      </c>
      <c r="P91" s="88" t="e">
        <f t="shared" si="68"/>
        <v>#REF!</v>
      </c>
      <c r="Q91" s="85"/>
      <c r="R91" s="85"/>
      <c r="S91" s="85"/>
      <c r="T91" s="85"/>
      <c r="U91" s="85"/>
      <c r="V91" s="86"/>
      <c r="W91" s="136" t="e">
        <f>DATE(YEAR(#REF!),MONTH(#REF!)+#REF!,DAY(#REF!))</f>
        <v>#REF!</v>
      </c>
      <c r="X91" s="143" t="e">
        <f>IF(AND(#REF!&lt;=X$65,Berechnungen!$W74&gt;X$65),#REF!,0)</f>
        <v>#REF!</v>
      </c>
      <c r="Y91" s="143" t="e">
        <f>IF(AND(#REF!&lt;=Y$65,Berechnungen!$W74&gt;Y$65),#REF!,0)</f>
        <v>#REF!</v>
      </c>
      <c r="Z91" s="143" t="e">
        <f>IF(AND(#REF!&lt;=Z$65,Berechnungen!$W74&gt;Z$65),#REF!,0)</f>
        <v>#REF!</v>
      </c>
      <c r="AA91" s="143" t="e">
        <f>IF(AND(#REF!&lt;=AA$65,Berechnungen!$W74&gt;AA$65),#REF!,0)</f>
        <v>#REF!</v>
      </c>
      <c r="AB91" s="143" t="e">
        <f>IF(AND(#REF!&lt;=AB$65,Berechnungen!$W74&gt;AB$65),#REF!,0)</f>
        <v>#REF!</v>
      </c>
      <c r="AC91" s="143" t="e">
        <f>IF(AND(#REF!&lt;=AC$65,Berechnungen!$W74&gt;AC$65),#REF!,0)</f>
        <v>#REF!</v>
      </c>
      <c r="AD91" s="143" t="e">
        <f>IF(AND(#REF!&lt;=AD$65,Berechnungen!$W74&gt;AD$65),#REF!,0)</f>
        <v>#REF!</v>
      </c>
      <c r="AE91" s="143" t="e">
        <f>IF(AND(#REF!&lt;=AE$65,Berechnungen!$W74&gt;AE$65),#REF!,0)</f>
        <v>#REF!</v>
      </c>
      <c r="AF91" s="143" t="e">
        <f>IF(AND(#REF!&lt;=AF$65,Berechnungen!$W74&gt;AF$65),#REF!,0)</f>
        <v>#REF!</v>
      </c>
      <c r="AG91" s="143" t="e">
        <f>IF(AND(#REF!&lt;=AG$65,Berechnungen!$W74&gt;AG$65),#REF!,0)</f>
        <v>#REF!</v>
      </c>
      <c r="AH91" s="143" t="e">
        <f>IF(AND(#REF!&lt;=AH$65,Berechnungen!$W74&gt;AH$65),#REF!,0)</f>
        <v>#REF!</v>
      </c>
      <c r="AI91" s="143" t="e">
        <f>IF(AND(#REF!&lt;=AI$65,Berechnungen!$W74&gt;AI$65),#REF!,0)</f>
        <v>#REF!</v>
      </c>
      <c r="AJ91" s="144" t="e">
        <f t="shared" si="64"/>
        <v>#REF!</v>
      </c>
      <c r="AK91" s="134"/>
      <c r="AL91" s="134"/>
      <c r="AM91" s="328" t="str">
        <f>'Rentabilität 2020'!D16</f>
        <v>Fremdleistungen</v>
      </c>
      <c r="AN91" s="319" t="e">
        <f>IF(#REF!&gt;'Rentabilität 2020'!E$3,0,'Rentabilität 2020'!E16)</f>
        <v>#REF!</v>
      </c>
      <c r="AO91" s="319" t="e">
        <f>IF(#REF!&gt;'Rentabilität 2020'!F3,0,'Rentabilität 2020'!F16)</f>
        <v>#REF!</v>
      </c>
      <c r="AP91" s="319" t="e">
        <f>IF(#REF!&gt;'Rentabilität 2020'!G3,0,'Rentabilität 2020'!G16)</f>
        <v>#REF!</v>
      </c>
      <c r="AQ91" s="319" t="e">
        <f>IF(#REF!&gt;'Rentabilität 2020'!H3,0,'Rentabilität 2020'!H16)</f>
        <v>#REF!</v>
      </c>
      <c r="AR91" s="319" t="e">
        <f>IF(#REF!&gt;'Rentabilität 2020'!I3,0,'Rentabilität 2020'!I16)</f>
        <v>#REF!</v>
      </c>
      <c r="AS91" s="319" t="e">
        <f>IF(#REF!&gt;'Rentabilität 2020'!J3,0,'Rentabilität 2020'!J16)</f>
        <v>#REF!</v>
      </c>
      <c r="AT91" s="319" t="e">
        <f>IF(#REF!&gt;'Rentabilität 2020'!K3,0,'Rentabilität 2020'!K16)</f>
        <v>#REF!</v>
      </c>
      <c r="AU91" s="319" t="e">
        <f>IF(#REF!&gt;'Rentabilität 2020'!L3,0,'Rentabilität 2020'!L16)</f>
        <v>#REF!</v>
      </c>
      <c r="AV91" s="319" t="e">
        <f>IF(#REF!&gt;'Rentabilität 2020'!M3,0,'Rentabilität 2020'!M16)</f>
        <v>#REF!</v>
      </c>
      <c r="AW91" s="319" t="e">
        <f>IF(#REF!&gt;'Rentabilität 2020'!N3,0,'Rentabilität 2020'!N16)</f>
        <v>#REF!</v>
      </c>
      <c r="AX91" s="319" t="e">
        <f>IF(#REF!&gt;'Rentabilität 2020'!O3,0,'Rentabilität 2020'!O16)</f>
        <v>#REF!</v>
      </c>
      <c r="AY91" s="319" t="e">
        <f>IF(#REF!&gt;'Rentabilität 2020'!P3,0,'Rentabilität 2020'!P16)</f>
        <v>#REF!</v>
      </c>
      <c r="AZ91" s="319" t="e">
        <f t="shared" si="69"/>
        <v>#REF!</v>
      </c>
      <c r="BA91" s="319"/>
      <c r="BB91" s="327"/>
      <c r="BC91" s="1"/>
      <c r="BD91" s="384" t="s">
        <v>300</v>
      </c>
      <c r="BE91" s="384">
        <v>420</v>
      </c>
      <c r="BF91" s="350">
        <f t="shared" si="47"/>
        <v>4.2</v>
      </c>
      <c r="BG91" s="1"/>
      <c r="BH91" s="1"/>
    </row>
    <row r="92" spans="1:60" ht="14.25" x14ac:dyDescent="0.2">
      <c r="A92" s="103"/>
      <c r="B92" s="104"/>
      <c r="C92" s="104"/>
      <c r="D92" s="107" t="e">
        <f>C69*(D91*100/C70)/100</f>
        <v>#DIV/0!</v>
      </c>
      <c r="E92" s="104"/>
      <c r="F92" s="107" t="e">
        <f>E69*(F91*100/E70)/100</f>
        <v>#REF!</v>
      </c>
      <c r="G92" s="104"/>
      <c r="H92" s="107" t="e">
        <f>G69*(H91*100/G70)/100</f>
        <v>#REF!</v>
      </c>
      <c r="I92" s="231"/>
      <c r="J92" s="230" t="e">
        <f>I69*(J91*100/I70)/100</f>
        <v>#REF!</v>
      </c>
      <c r="K92" s="85" t="s">
        <v>76</v>
      </c>
      <c r="L92" s="88" t="e">
        <f>#REF!</f>
        <v>#REF!</v>
      </c>
      <c r="M92" s="94" t="e">
        <f t="shared" si="65"/>
        <v>#REF!</v>
      </c>
      <c r="N92" s="88" t="e">
        <f t="shared" si="66"/>
        <v>#REF!</v>
      </c>
      <c r="O92" s="88" t="e">
        <f t="shared" si="67"/>
        <v>#REF!</v>
      </c>
      <c r="P92" s="88" t="e">
        <f t="shared" si="68"/>
        <v>#REF!</v>
      </c>
      <c r="Q92" s="85"/>
      <c r="R92" s="85"/>
      <c r="S92" s="85"/>
      <c r="T92" s="85"/>
      <c r="U92" s="85"/>
      <c r="V92" s="86"/>
      <c r="W92" s="136" t="e">
        <f>DATE(YEAR(#REF!),MONTH(#REF!)+#REF!,DAY(#REF!))</f>
        <v>#REF!</v>
      </c>
      <c r="X92" s="143" t="e">
        <f>IF(AND(#REF!&lt;=X$65,Berechnungen!$W75&gt;X$65),#REF!,0)</f>
        <v>#REF!</v>
      </c>
      <c r="Y92" s="143" t="e">
        <f>IF(AND(#REF!&lt;=Y$65,Berechnungen!$W75&gt;Y$65),#REF!,0)</f>
        <v>#REF!</v>
      </c>
      <c r="Z92" s="143" t="e">
        <f>IF(AND(#REF!&lt;=Z$65,Berechnungen!$W75&gt;Z$65),#REF!,0)</f>
        <v>#REF!</v>
      </c>
      <c r="AA92" s="143" t="e">
        <f>IF(AND(#REF!&lt;=AA$65,Berechnungen!$W75&gt;AA$65),#REF!,0)</f>
        <v>#REF!</v>
      </c>
      <c r="AB92" s="143" t="e">
        <f>IF(AND(#REF!&lt;=AB$65,Berechnungen!$W75&gt;AB$65),#REF!,0)</f>
        <v>#REF!</v>
      </c>
      <c r="AC92" s="143" t="e">
        <f>IF(AND(#REF!&lt;=AC$65,Berechnungen!$W75&gt;AC$65),#REF!,0)</f>
        <v>#REF!</v>
      </c>
      <c r="AD92" s="143" t="e">
        <f>IF(AND(#REF!&lt;=AD$65,Berechnungen!$W75&gt;AD$65),#REF!,0)</f>
        <v>#REF!</v>
      </c>
      <c r="AE92" s="143" t="e">
        <f>IF(AND(#REF!&lt;=AE$65,Berechnungen!$W75&gt;AE$65),#REF!,0)</f>
        <v>#REF!</v>
      </c>
      <c r="AF92" s="143" t="e">
        <f>IF(AND(#REF!&lt;=AF$65,Berechnungen!$W75&gt;AF$65),#REF!,0)</f>
        <v>#REF!</v>
      </c>
      <c r="AG92" s="143" t="e">
        <f>IF(AND(#REF!&lt;=AG$65,Berechnungen!$W75&gt;AG$65),#REF!,0)</f>
        <v>#REF!</v>
      </c>
      <c r="AH92" s="143" t="e">
        <f>IF(AND(#REF!&lt;=AH$65,Berechnungen!$W75&gt;AH$65),#REF!,0)</f>
        <v>#REF!</v>
      </c>
      <c r="AI92" s="143" t="e">
        <f>IF(AND(#REF!&lt;=AI$65,Berechnungen!$W75&gt;AI$65),#REF!,0)</f>
        <v>#REF!</v>
      </c>
      <c r="AJ92" s="144" t="e">
        <f t="shared" si="64"/>
        <v>#REF!</v>
      </c>
      <c r="AK92" s="134"/>
      <c r="AL92" s="134"/>
      <c r="AM92" s="325" t="str">
        <f>'Rentabilität 2020'!D33</f>
        <v>Miete</v>
      </c>
      <c r="AN92" s="319" t="e">
        <f>IF(#REF!&gt;'Rentabilität 2020'!E$3,0,'Rentabilität 2020'!E33)</f>
        <v>#REF!</v>
      </c>
      <c r="AO92" s="319" t="e">
        <f>IF(#REF!&gt;'Rentabilität 2020'!F$3,0,'Rentabilität 2020'!F33)</f>
        <v>#REF!</v>
      </c>
      <c r="AP92" s="319" t="e">
        <f>IF(#REF!&gt;'Rentabilität 2020'!G$3,0,'Rentabilität 2020'!G33)</f>
        <v>#REF!</v>
      </c>
      <c r="AQ92" s="319" t="e">
        <f>IF(#REF!&gt;'Rentabilität 2020'!H$3,0,'Rentabilität 2020'!H33)</f>
        <v>#REF!</v>
      </c>
      <c r="AR92" s="319" t="e">
        <f>IF(#REF!&gt;'Rentabilität 2020'!I$3,0,'Rentabilität 2020'!I33)</f>
        <v>#REF!</v>
      </c>
      <c r="AS92" s="319" t="e">
        <f>IF(#REF!&gt;'Rentabilität 2020'!J$3,0,'Rentabilität 2020'!J33)</f>
        <v>#REF!</v>
      </c>
      <c r="AT92" s="319" t="e">
        <f>IF(#REF!&gt;'Rentabilität 2020'!K$3,0,'Rentabilität 2020'!K33)</f>
        <v>#REF!</v>
      </c>
      <c r="AU92" s="319" t="e">
        <f>IF(#REF!&gt;'Rentabilität 2020'!L$3,0,'Rentabilität 2020'!L33)</f>
        <v>#REF!</v>
      </c>
      <c r="AV92" s="319" t="e">
        <f>IF(#REF!&gt;'Rentabilität 2020'!M$3,0,'Rentabilität 2020'!M33)</f>
        <v>#REF!</v>
      </c>
      <c r="AW92" s="319" t="e">
        <f>IF(#REF!&gt;'Rentabilität 2020'!N$3,0,'Rentabilität 2020'!N33)</f>
        <v>#REF!</v>
      </c>
      <c r="AX92" s="319" t="e">
        <f>IF(#REF!&gt;'Rentabilität 2020'!O$3,0,'Rentabilität 2020'!O33)</f>
        <v>#REF!</v>
      </c>
      <c r="AY92" s="319" t="e">
        <f>IF(#REF!&gt;'Rentabilität 2020'!P$3,0,'Rentabilität 2020'!P33)</f>
        <v>#REF!</v>
      </c>
      <c r="AZ92" s="319" t="e">
        <f t="shared" si="69"/>
        <v>#REF!</v>
      </c>
      <c r="BA92" s="319"/>
      <c r="BB92" s="327"/>
      <c r="BC92" s="1"/>
      <c r="BD92" s="384" t="s">
        <v>301</v>
      </c>
      <c r="BE92" s="384">
        <v>420</v>
      </c>
      <c r="BF92" s="350">
        <f t="shared" si="47"/>
        <v>4.2</v>
      </c>
      <c r="BG92" s="1"/>
      <c r="BH92" s="1"/>
    </row>
    <row r="93" spans="1:60" ht="14.25" x14ac:dyDescent="0.2">
      <c r="A93" s="103" t="str">
        <f>"ab"&amp;" "&amp;R29&amp;" Euro"</f>
        <v>ab 270501 Euro</v>
      </c>
      <c r="B93" s="104" t="str">
        <f>L29</f>
        <v>0,45*zvE - 17.078,74</v>
      </c>
      <c r="C93" s="107">
        <f>(P29*C69-O29)</f>
        <v>-17078.740000000002</v>
      </c>
      <c r="D93" s="107">
        <f>(P29*C70-O29)</f>
        <v>-17078.740000000002</v>
      </c>
      <c r="E93" s="107" t="e">
        <f>IF(#REF!=1,(P29*E69-O29),(P29*(E70)-O29))</f>
        <v>#REF!</v>
      </c>
      <c r="F93" s="107" t="e">
        <f>(P29*E70-O29)</f>
        <v>#REF!</v>
      </c>
      <c r="G93" s="107" t="e">
        <f>IF(#REF!=1,(P29*G69-O29),(P29*(G70)-O29))</f>
        <v>#REF!</v>
      </c>
      <c r="H93" s="107" t="e">
        <f>(P29*G70-O29)</f>
        <v>#REF!</v>
      </c>
      <c r="I93" s="230" t="e">
        <f>IF(#REF!=1,(P29*I69-O29),(P29*(I70)-O29))</f>
        <v>#REF!</v>
      </c>
      <c r="J93" s="230" t="e">
        <f>(P29*I70-O29)</f>
        <v>#REF!</v>
      </c>
      <c r="K93" s="85" t="s">
        <v>78</v>
      </c>
      <c r="L93" s="88" t="e">
        <f>#REF!</f>
        <v>#REF!</v>
      </c>
      <c r="M93" s="94" t="e">
        <f t="shared" si="65"/>
        <v>#REF!</v>
      </c>
      <c r="N93" s="88" t="e">
        <f t="shared" si="66"/>
        <v>#REF!</v>
      </c>
      <c r="O93" s="88" t="e">
        <f t="shared" si="67"/>
        <v>#REF!</v>
      </c>
      <c r="P93" s="88" t="e">
        <f t="shared" si="68"/>
        <v>#REF!</v>
      </c>
      <c r="Q93" s="85"/>
      <c r="R93" s="85"/>
      <c r="S93" s="85"/>
      <c r="T93" s="85"/>
      <c r="U93" s="85"/>
      <c r="V93" s="86"/>
      <c r="W93" s="136" t="e">
        <f>DATE(YEAR(#REF!),MONTH(#REF!)+#REF!,DAY(#REF!))</f>
        <v>#REF!</v>
      </c>
      <c r="X93" s="143" t="e">
        <f>IF(AND(#REF!&lt;=X$65,Berechnungen!$W76&gt;X$65),#REF!,0)</f>
        <v>#REF!</v>
      </c>
      <c r="Y93" s="143" t="e">
        <f>IF(AND(#REF!&lt;=Y$65,Berechnungen!$W76&gt;Y$65),#REF!,0)</f>
        <v>#REF!</v>
      </c>
      <c r="Z93" s="143" t="e">
        <f>IF(AND(#REF!&lt;=Z$65,Berechnungen!$W76&gt;Z$65),#REF!,0)</f>
        <v>#REF!</v>
      </c>
      <c r="AA93" s="143" t="e">
        <f>IF(AND(#REF!&lt;=AA$65,Berechnungen!$W76&gt;AA$65),#REF!,0)</f>
        <v>#REF!</v>
      </c>
      <c r="AB93" s="143" t="e">
        <f>IF(AND(#REF!&lt;=AB$65,Berechnungen!$W76&gt;AB$65),#REF!,0)</f>
        <v>#REF!</v>
      </c>
      <c r="AC93" s="143" t="e">
        <f>IF(AND(#REF!&lt;=AC$65,Berechnungen!$W76&gt;AC$65),#REF!,0)</f>
        <v>#REF!</v>
      </c>
      <c r="AD93" s="143" t="e">
        <f>IF(AND(#REF!&lt;=AD$65,Berechnungen!$W76&gt;AD$65),#REF!,0)</f>
        <v>#REF!</v>
      </c>
      <c r="AE93" s="143" t="e">
        <f>IF(AND(#REF!&lt;=AE$65,Berechnungen!$W76&gt;AE$65),#REF!,0)</f>
        <v>#REF!</v>
      </c>
      <c r="AF93" s="143" t="e">
        <f>IF(AND(#REF!&lt;=AF$65,Berechnungen!$W76&gt;AF$65),#REF!,0)</f>
        <v>#REF!</v>
      </c>
      <c r="AG93" s="143" t="e">
        <f>IF(AND(#REF!&lt;=AG$65,Berechnungen!$W76&gt;AG$65),#REF!,0)</f>
        <v>#REF!</v>
      </c>
      <c r="AH93" s="143" t="e">
        <f>IF(AND(#REF!&lt;=AH$65,Berechnungen!$W76&gt;AH$65),#REF!,0)</f>
        <v>#REF!</v>
      </c>
      <c r="AI93" s="143" t="e">
        <f>IF(AND(#REF!&lt;=AI$65,Berechnungen!$W76&gt;AI$65),#REF!,0)</f>
        <v>#REF!</v>
      </c>
      <c r="AJ93" s="144" t="e">
        <f t="shared" si="64"/>
        <v>#REF!</v>
      </c>
      <c r="AK93" s="134"/>
      <c r="AL93" s="134"/>
      <c r="AM93" s="328" t="str">
        <f>'Rentabilität 2020'!D34</f>
        <v>Pacht</v>
      </c>
      <c r="AN93" s="319" t="e">
        <f>IF(#REF!&gt;'Rentabilität 2020'!E$3,0,'Rentabilität 2020'!E34)</f>
        <v>#REF!</v>
      </c>
      <c r="AO93" s="319" t="e">
        <f>IF(#REF!&gt;'Rentabilität 2020'!F$3,0,'Rentabilität 2020'!F34)</f>
        <v>#REF!</v>
      </c>
      <c r="AP93" s="319" t="e">
        <f>IF(#REF!&gt;'Rentabilität 2020'!G$3,0,'Rentabilität 2020'!G34)</f>
        <v>#REF!</v>
      </c>
      <c r="AQ93" s="319" t="e">
        <f>IF(#REF!&gt;'Rentabilität 2020'!H$3,0,'Rentabilität 2020'!H34)</f>
        <v>#REF!</v>
      </c>
      <c r="AR93" s="319" t="e">
        <f>IF(#REF!&gt;'Rentabilität 2020'!I$3,0,'Rentabilität 2020'!I34)</f>
        <v>#REF!</v>
      </c>
      <c r="AS93" s="319" t="e">
        <f>IF(#REF!&gt;'Rentabilität 2020'!J$3,0,'Rentabilität 2020'!J34)</f>
        <v>#REF!</v>
      </c>
      <c r="AT93" s="319" t="e">
        <f>IF(#REF!&gt;'Rentabilität 2020'!K$3,0,'Rentabilität 2020'!K34)</f>
        <v>#REF!</v>
      </c>
      <c r="AU93" s="319" t="e">
        <f>IF(#REF!&gt;'Rentabilität 2020'!L$3,0,'Rentabilität 2020'!L34)</f>
        <v>#REF!</v>
      </c>
      <c r="AV93" s="319" t="e">
        <f>IF(#REF!&gt;'Rentabilität 2020'!M$3,0,'Rentabilität 2020'!M34)</f>
        <v>#REF!</v>
      </c>
      <c r="AW93" s="319" t="e">
        <f>IF(#REF!&gt;'Rentabilität 2020'!N$3,0,'Rentabilität 2020'!N34)</f>
        <v>#REF!</v>
      </c>
      <c r="AX93" s="319" t="e">
        <f>IF(#REF!&gt;'Rentabilität 2020'!O$3,0,'Rentabilität 2020'!O34)</f>
        <v>#REF!</v>
      </c>
      <c r="AY93" s="319" t="e">
        <f>IF(#REF!&gt;'Rentabilität 2020'!P$3,0,'Rentabilität 2020'!P34)</f>
        <v>#REF!</v>
      </c>
      <c r="AZ93" s="319" t="e">
        <f t="shared" si="69"/>
        <v>#REF!</v>
      </c>
      <c r="BA93" s="319"/>
      <c r="BB93" s="327"/>
      <c r="BC93" s="1"/>
      <c r="BD93" s="384" t="s">
        <v>302</v>
      </c>
      <c r="BE93" s="384">
        <v>425</v>
      </c>
      <c r="BF93" s="350">
        <f t="shared" si="47"/>
        <v>4.25</v>
      </c>
      <c r="BG93" s="1"/>
      <c r="BH93" s="1"/>
    </row>
    <row r="94" spans="1:60" ht="15" thickBot="1" x14ac:dyDescent="0.25">
      <c r="A94" s="103"/>
      <c r="B94" s="112"/>
      <c r="C94" s="112"/>
      <c r="D94" s="113" t="e">
        <f>C69*(D93*100/C70)/100</f>
        <v>#DIV/0!</v>
      </c>
      <c r="E94" s="112"/>
      <c r="F94" s="113" t="e">
        <f>E69*(F93*100/E70)/100</f>
        <v>#REF!</v>
      </c>
      <c r="G94" s="112"/>
      <c r="H94" s="113" t="e">
        <f>G69*(H93*100/G70)/100</f>
        <v>#REF!</v>
      </c>
      <c r="I94" s="232"/>
      <c r="J94" s="233" t="e">
        <f>I69*(J93*100/I70)/100</f>
        <v>#REF!</v>
      </c>
      <c r="K94" s="85" t="s">
        <v>80</v>
      </c>
      <c r="L94" s="88" t="e">
        <f>#REF!</f>
        <v>#REF!</v>
      </c>
      <c r="M94" s="94" t="e">
        <f t="shared" si="65"/>
        <v>#REF!</v>
      </c>
      <c r="N94" s="88" t="e">
        <f t="shared" si="66"/>
        <v>#REF!</v>
      </c>
      <c r="O94" s="88" t="e">
        <f t="shared" si="67"/>
        <v>#REF!</v>
      </c>
      <c r="P94" s="88" t="e">
        <f t="shared" si="68"/>
        <v>#REF!</v>
      </c>
      <c r="Q94" s="85"/>
      <c r="R94" s="85"/>
      <c r="S94" s="85"/>
      <c r="T94" s="85"/>
      <c r="U94" s="85"/>
      <c r="V94" s="86"/>
      <c r="W94" s="137"/>
      <c r="X94" s="143" t="e">
        <f>IF(AND(#REF!&lt;=X$65,Berechnungen!$W77&gt;X$65),#REF!,0)</f>
        <v>#REF!</v>
      </c>
      <c r="Y94" s="143" t="e">
        <f>IF(AND(#REF!&lt;=Y$65,Berechnungen!$W77&gt;Y$65),#REF!,0)</f>
        <v>#REF!</v>
      </c>
      <c r="Z94" s="143" t="e">
        <f>IF(AND(#REF!&lt;=Z$65,Berechnungen!$W77&gt;Z$65),#REF!,0)</f>
        <v>#REF!</v>
      </c>
      <c r="AA94" s="143" t="e">
        <f>IF(AND(#REF!&lt;=AA$65,Berechnungen!$W77&gt;AA$65),#REF!,0)</f>
        <v>#REF!</v>
      </c>
      <c r="AB94" s="143" t="e">
        <f>IF(AND(#REF!&lt;=AB$65,Berechnungen!$W77&gt;AB$65),#REF!,0)</f>
        <v>#REF!</v>
      </c>
      <c r="AC94" s="143" t="e">
        <f>IF(AND(#REF!&lt;=AC$65,Berechnungen!$W77&gt;AC$65),#REF!,0)</f>
        <v>#REF!</v>
      </c>
      <c r="AD94" s="143" t="e">
        <f>IF(AND(#REF!&lt;=AD$65,Berechnungen!$W77&gt;AD$65),#REF!,0)</f>
        <v>#REF!</v>
      </c>
      <c r="AE94" s="143" t="e">
        <f>IF(AND(#REF!&lt;=AE$65,Berechnungen!$W77&gt;AE$65),#REF!,0)</f>
        <v>#REF!</v>
      </c>
      <c r="AF94" s="143" t="e">
        <f>IF(AND(#REF!&lt;=AF$65,Berechnungen!$W77&gt;AF$65),#REF!,0)</f>
        <v>#REF!</v>
      </c>
      <c r="AG94" s="143" t="e">
        <f>IF(AND(#REF!&lt;=AG$65,Berechnungen!$W77&gt;AG$65),#REF!,0)</f>
        <v>#REF!</v>
      </c>
      <c r="AH94" s="143" t="e">
        <f>IF(AND(#REF!&lt;=AH$65,Berechnungen!$W77&gt;AH$65),#REF!,0)</f>
        <v>#REF!</v>
      </c>
      <c r="AI94" s="143" t="e">
        <f>IF(AND(#REF!&lt;=AI$65,Berechnungen!$W77&gt;AI$65),#REF!,0)</f>
        <v>#REF!</v>
      </c>
      <c r="AJ94" s="144" t="e">
        <f t="shared" si="64"/>
        <v>#REF!</v>
      </c>
      <c r="AK94" s="134"/>
      <c r="AL94" s="134"/>
      <c r="AM94" s="325" t="str">
        <f>'Rentabilität 2020'!D35</f>
        <v>Heizung</v>
      </c>
      <c r="AN94" s="319" t="e">
        <f>IF(#REF!&gt;'Rentabilität 2020'!E$3,0,'Rentabilität 2020'!E35)</f>
        <v>#REF!</v>
      </c>
      <c r="AO94" s="319" t="e">
        <f>IF(#REF!&gt;'Rentabilität 2020'!F$3,0,'Rentabilität 2020'!F35)</f>
        <v>#REF!</v>
      </c>
      <c r="AP94" s="319" t="e">
        <f>IF(#REF!&gt;'Rentabilität 2020'!G$3,0,'Rentabilität 2020'!G35)</f>
        <v>#REF!</v>
      </c>
      <c r="AQ94" s="319" t="e">
        <f>IF(#REF!&gt;'Rentabilität 2020'!H$3,0,'Rentabilität 2020'!H35)</f>
        <v>#REF!</v>
      </c>
      <c r="AR94" s="319" t="e">
        <f>IF(#REF!&gt;'Rentabilität 2020'!I$3,0,'Rentabilität 2020'!I35)</f>
        <v>#REF!</v>
      </c>
      <c r="AS94" s="319" t="e">
        <f>IF(#REF!&gt;'Rentabilität 2020'!J$3,0,'Rentabilität 2020'!J35)</f>
        <v>#REF!</v>
      </c>
      <c r="AT94" s="319" t="e">
        <f>IF(#REF!&gt;'Rentabilität 2020'!K$3,0,'Rentabilität 2020'!K35)</f>
        <v>#REF!</v>
      </c>
      <c r="AU94" s="319" t="e">
        <f>IF(#REF!&gt;'Rentabilität 2020'!L$3,0,'Rentabilität 2020'!L35)</f>
        <v>#REF!</v>
      </c>
      <c r="AV94" s="319" t="e">
        <f>IF(#REF!&gt;'Rentabilität 2020'!M$3,0,'Rentabilität 2020'!M35)</f>
        <v>#REF!</v>
      </c>
      <c r="AW94" s="319" t="e">
        <f>IF(#REF!&gt;'Rentabilität 2020'!N$3,0,'Rentabilität 2020'!N35)</f>
        <v>#REF!</v>
      </c>
      <c r="AX94" s="319" t="e">
        <f>IF(#REF!&gt;'Rentabilität 2020'!O$3,0,'Rentabilität 2020'!O35)</f>
        <v>#REF!</v>
      </c>
      <c r="AY94" s="319" t="e">
        <f>IF(#REF!&gt;'Rentabilität 2020'!P$3,0,'Rentabilität 2020'!P35)</f>
        <v>#REF!</v>
      </c>
      <c r="AZ94" s="319" t="e">
        <f t="shared" si="69"/>
        <v>#REF!</v>
      </c>
      <c r="BA94" s="319"/>
      <c r="BB94" s="327"/>
      <c r="BC94" s="1"/>
      <c r="BD94" s="384" t="s">
        <v>303</v>
      </c>
      <c r="BE94" s="384">
        <v>450</v>
      </c>
      <c r="BF94" s="350">
        <f t="shared" si="47"/>
        <v>4.5</v>
      </c>
      <c r="BG94" s="1"/>
      <c r="BH94" s="1"/>
    </row>
    <row r="95" spans="1:60" ht="15" thickBot="1" x14ac:dyDescent="0.25">
      <c r="A95" s="303" t="s">
        <v>145</v>
      </c>
      <c r="B95" s="302" t="s">
        <v>206</v>
      </c>
      <c r="C95" s="207"/>
      <c r="D95" s="207"/>
      <c r="E95" s="207"/>
      <c r="F95" s="207"/>
      <c r="G95" s="207"/>
      <c r="H95" s="207"/>
      <c r="I95" s="207"/>
      <c r="J95" s="208"/>
      <c r="K95" s="85" t="s">
        <v>82</v>
      </c>
      <c r="L95" s="88" t="e">
        <f>#REF!</f>
        <v>#REF!</v>
      </c>
      <c r="M95" s="94" t="e">
        <f t="shared" si="65"/>
        <v>#REF!</v>
      </c>
      <c r="N95" s="88" t="e">
        <f t="shared" si="66"/>
        <v>#REF!</v>
      </c>
      <c r="O95" s="88" t="e">
        <f t="shared" si="67"/>
        <v>#REF!</v>
      </c>
      <c r="P95" s="88" t="e">
        <f t="shared" si="68"/>
        <v>#REF!</v>
      </c>
      <c r="Q95" s="85"/>
      <c r="R95" s="85"/>
      <c r="S95" s="85"/>
      <c r="T95" s="85"/>
      <c r="U95" s="85"/>
      <c r="V95" s="86"/>
      <c r="W95" s="151"/>
      <c r="X95" s="152" t="e">
        <f t="shared" ref="X95:AI95" si="70">SUM(X83:X94)</f>
        <v>#REF!</v>
      </c>
      <c r="Y95" s="152" t="e">
        <f t="shared" si="70"/>
        <v>#REF!</v>
      </c>
      <c r="Z95" s="153" t="e">
        <f t="shared" si="70"/>
        <v>#REF!</v>
      </c>
      <c r="AA95" s="153" t="e">
        <f t="shared" si="70"/>
        <v>#REF!</v>
      </c>
      <c r="AB95" s="153" t="e">
        <f t="shared" si="70"/>
        <v>#REF!</v>
      </c>
      <c r="AC95" s="153" t="e">
        <f t="shared" si="70"/>
        <v>#REF!</v>
      </c>
      <c r="AD95" s="153" t="e">
        <f t="shared" si="70"/>
        <v>#REF!</v>
      </c>
      <c r="AE95" s="153" t="e">
        <f t="shared" si="70"/>
        <v>#REF!</v>
      </c>
      <c r="AF95" s="153" t="e">
        <f t="shared" si="70"/>
        <v>#REF!</v>
      </c>
      <c r="AG95" s="153" t="e">
        <f t="shared" si="70"/>
        <v>#REF!</v>
      </c>
      <c r="AH95" s="153" t="e">
        <f t="shared" si="70"/>
        <v>#REF!</v>
      </c>
      <c r="AI95" s="153" t="e">
        <f t="shared" si="70"/>
        <v>#REF!</v>
      </c>
      <c r="AJ95" s="154" t="e">
        <f>SUM(AJ83:AJ94)</f>
        <v>#REF!</v>
      </c>
      <c r="AK95" s="157"/>
      <c r="AL95" s="157"/>
      <c r="AM95" s="328" t="str">
        <f>'Rentabilität 2020'!D36</f>
        <v>Gas, Wasser, Strom</v>
      </c>
      <c r="AN95" s="319" t="e">
        <f>IF(#REF!&gt;'Rentabilität 2020'!E$3,0,'Rentabilität 2020'!E36)</f>
        <v>#REF!</v>
      </c>
      <c r="AO95" s="319" t="e">
        <f>IF(#REF!&gt;'Rentabilität 2020'!F$3,0,'Rentabilität 2020'!F36)</f>
        <v>#REF!</v>
      </c>
      <c r="AP95" s="319" t="e">
        <f>IF(#REF!&gt;'Rentabilität 2020'!G$3,0,'Rentabilität 2020'!G36)</f>
        <v>#REF!</v>
      </c>
      <c r="AQ95" s="319" t="e">
        <f>IF(#REF!&gt;'Rentabilität 2020'!H$3,0,'Rentabilität 2020'!H36)</f>
        <v>#REF!</v>
      </c>
      <c r="AR95" s="319" t="e">
        <f>IF(#REF!&gt;'Rentabilität 2020'!I$3,0,'Rentabilität 2020'!I36)</f>
        <v>#REF!</v>
      </c>
      <c r="AS95" s="319" t="e">
        <f>IF(#REF!&gt;'Rentabilität 2020'!J$3,0,'Rentabilität 2020'!J36)</f>
        <v>#REF!</v>
      </c>
      <c r="AT95" s="319" t="e">
        <f>IF(#REF!&gt;'Rentabilität 2020'!K$3,0,'Rentabilität 2020'!K36)</f>
        <v>#REF!</v>
      </c>
      <c r="AU95" s="319" t="e">
        <f>IF(#REF!&gt;'Rentabilität 2020'!L$3,0,'Rentabilität 2020'!L36)</f>
        <v>#REF!</v>
      </c>
      <c r="AV95" s="319" t="e">
        <f>IF(#REF!&gt;'Rentabilität 2020'!M$3,0,'Rentabilität 2020'!M36)</f>
        <v>#REF!</v>
      </c>
      <c r="AW95" s="319" t="e">
        <f>IF(#REF!&gt;'Rentabilität 2020'!N$3,0,'Rentabilität 2020'!N36)</f>
        <v>#REF!</v>
      </c>
      <c r="AX95" s="319" t="e">
        <f>IF(#REF!&gt;'Rentabilität 2020'!O$3,0,'Rentabilität 2020'!O36)</f>
        <v>#REF!</v>
      </c>
      <c r="AY95" s="319" t="e">
        <f>IF(#REF!&gt;'Rentabilität 2020'!P$3,0,'Rentabilität 2020'!P36)</f>
        <v>#REF!</v>
      </c>
      <c r="AZ95" s="319" t="e">
        <f t="shared" si="69"/>
        <v>#REF!</v>
      </c>
      <c r="BA95" s="319"/>
      <c r="BB95" s="327"/>
      <c r="BC95" s="1"/>
      <c r="BD95" s="384" t="s">
        <v>304</v>
      </c>
      <c r="BE95" s="384">
        <v>490</v>
      </c>
      <c r="BF95" s="350">
        <f t="shared" si="47"/>
        <v>4.9000000000000004</v>
      </c>
      <c r="BG95" s="1"/>
      <c r="BH95" s="1"/>
    </row>
    <row r="96" spans="1:60" ht="12.75" customHeight="1" x14ac:dyDescent="0.2">
      <c r="A96" s="206">
        <v>0</v>
      </c>
      <c r="B96" s="209"/>
      <c r="C96" s="162"/>
      <c r="D96" s="162"/>
      <c r="E96" s="162"/>
      <c r="F96" s="162"/>
      <c r="G96" s="162"/>
      <c r="H96" s="162"/>
      <c r="I96" s="162"/>
      <c r="J96" s="210"/>
      <c r="K96" s="85" t="s">
        <v>83</v>
      </c>
      <c r="L96" s="88" t="e">
        <f>#REF!</f>
        <v>#REF!</v>
      </c>
      <c r="M96" s="94" t="e">
        <f t="shared" si="65"/>
        <v>#REF!</v>
      </c>
      <c r="N96" s="88" t="e">
        <f t="shared" si="66"/>
        <v>#REF!</v>
      </c>
      <c r="O96" s="88" t="e">
        <f t="shared" si="67"/>
        <v>#REF!</v>
      </c>
      <c r="P96" s="88" t="e">
        <f t="shared" si="68"/>
        <v>#REF!</v>
      </c>
      <c r="Q96" s="85"/>
      <c r="R96" s="85"/>
      <c r="S96" s="85"/>
      <c r="T96" s="85"/>
      <c r="U96" s="85"/>
      <c r="V96" s="86"/>
      <c r="W96" s="256" t="e">
        <f>CONCATENATE("Personalkosten Gehalt - "," ",I11)</f>
        <v>#REF!</v>
      </c>
      <c r="X96" s="257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57"/>
      <c r="AM96" s="325" t="str">
        <f>'Rentabilität 2020'!D37</f>
        <v>Reinigung</v>
      </c>
      <c r="AN96" s="319" t="e">
        <f>IF(#REF!&gt;'Rentabilität 2020'!E$3,0,'Rentabilität 2020'!E37)</f>
        <v>#REF!</v>
      </c>
      <c r="AO96" s="319" t="e">
        <f>IF(#REF!&gt;'Rentabilität 2020'!F$3,0,'Rentabilität 2020'!F37)</f>
        <v>#REF!</v>
      </c>
      <c r="AP96" s="319" t="e">
        <f>IF(#REF!&gt;'Rentabilität 2020'!G$3,0,'Rentabilität 2020'!G37)</f>
        <v>#REF!</v>
      </c>
      <c r="AQ96" s="319" t="e">
        <f>IF(#REF!&gt;'Rentabilität 2020'!H$3,0,'Rentabilität 2020'!H37)</f>
        <v>#REF!</v>
      </c>
      <c r="AR96" s="319" t="e">
        <f>IF(#REF!&gt;'Rentabilität 2020'!I$3,0,'Rentabilität 2020'!I37)</f>
        <v>#REF!</v>
      </c>
      <c r="AS96" s="319" t="e">
        <f>IF(#REF!&gt;'Rentabilität 2020'!J$3,0,'Rentabilität 2020'!J37)</f>
        <v>#REF!</v>
      </c>
      <c r="AT96" s="319" t="e">
        <f>IF(#REF!&gt;'Rentabilität 2020'!K$3,0,'Rentabilität 2020'!K37)</f>
        <v>#REF!</v>
      </c>
      <c r="AU96" s="319" t="e">
        <f>IF(#REF!&gt;'Rentabilität 2020'!L$3,0,'Rentabilität 2020'!L37)</f>
        <v>#REF!</v>
      </c>
      <c r="AV96" s="319" t="e">
        <f>IF(#REF!&gt;'Rentabilität 2020'!M$3,0,'Rentabilität 2020'!M37)</f>
        <v>#REF!</v>
      </c>
      <c r="AW96" s="319" t="e">
        <f>IF(#REF!&gt;'Rentabilität 2020'!N$3,0,'Rentabilität 2020'!N37)</f>
        <v>#REF!</v>
      </c>
      <c r="AX96" s="319" t="e">
        <f>IF(#REF!&gt;'Rentabilität 2020'!O$3,0,'Rentabilität 2020'!O37)</f>
        <v>#REF!</v>
      </c>
      <c r="AY96" s="319" t="e">
        <f>IF(#REF!&gt;'Rentabilität 2020'!P$3,0,'Rentabilität 2020'!P37)</f>
        <v>#REF!</v>
      </c>
      <c r="AZ96" s="319" t="e">
        <f t="shared" si="69"/>
        <v>#REF!</v>
      </c>
      <c r="BA96" s="319"/>
      <c r="BB96" s="327"/>
      <c r="BC96" s="1"/>
      <c r="BD96" s="384" t="s">
        <v>628</v>
      </c>
      <c r="BE96" s="384">
        <v>445</v>
      </c>
      <c r="BF96" s="350">
        <f t="shared" si="47"/>
        <v>4.45</v>
      </c>
      <c r="BG96" s="1"/>
      <c r="BH96" s="1"/>
    </row>
    <row r="97" spans="1:60" ht="12.75" customHeight="1" x14ac:dyDescent="0.2">
      <c r="A97" s="206">
        <v>1</v>
      </c>
      <c r="B97" s="211" t="e">
        <f>CONCATENATE(C98," ",C97)</f>
        <v>#REF!</v>
      </c>
      <c r="C97" s="212" t="e">
        <f>#REF!</f>
        <v>#REF!</v>
      </c>
      <c r="D97" s="213" t="e">
        <f>CONCATENATE(E98," ",E97)</f>
        <v>#REF!</v>
      </c>
      <c r="E97" s="212" t="e">
        <f>#REF!+1</f>
        <v>#REF!</v>
      </c>
      <c r="F97" s="213" t="e">
        <f>CONCATENATE(G98," ",G97)</f>
        <v>#REF!</v>
      </c>
      <c r="G97" s="212" t="e">
        <f>#REF!+2</f>
        <v>#REF!</v>
      </c>
      <c r="H97" s="213" t="e">
        <f>CONCATENATE(I98," ",I97)</f>
        <v>#REF!</v>
      </c>
      <c r="I97" s="212" t="e">
        <f>#REF!+3</f>
        <v>#REF!</v>
      </c>
      <c r="J97" s="214"/>
      <c r="K97" s="250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6"/>
      <c r="W97" s="136" t="e">
        <f>DATE(YEAR(#REF!),MONTH(#REF!)+#REF!,DAY(#REF!))</f>
        <v>#REF!</v>
      </c>
      <c r="X97" s="138" t="e">
        <f>#REF!</f>
        <v>#REF!</v>
      </c>
      <c r="Y97" s="138" t="e">
        <f>#REF!</f>
        <v>#REF!</v>
      </c>
      <c r="Z97" s="138" t="e">
        <f>#REF!</f>
        <v>#REF!</v>
      </c>
      <c r="AA97" s="138" t="e">
        <f>#REF!</f>
        <v>#REF!</v>
      </c>
      <c r="AB97" s="138" t="e">
        <f>#REF!</f>
        <v>#REF!</v>
      </c>
      <c r="AC97" s="138" t="e">
        <f>#REF!</f>
        <v>#REF!</v>
      </c>
      <c r="AD97" s="138" t="e">
        <f>#REF!</f>
        <v>#REF!</v>
      </c>
      <c r="AE97" s="138" t="e">
        <f>#REF!</f>
        <v>#REF!</v>
      </c>
      <c r="AF97" s="138" t="e">
        <f>#REF!</f>
        <v>#REF!</v>
      </c>
      <c r="AG97" s="138" t="e">
        <f>#REF!</f>
        <v>#REF!</v>
      </c>
      <c r="AH97" s="138" t="e">
        <f>#REF!</f>
        <v>#REF!</v>
      </c>
      <c r="AI97" s="138" t="e">
        <f>#REF!</f>
        <v>#REF!</v>
      </c>
      <c r="AJ97" s="147" t="s">
        <v>108</v>
      </c>
      <c r="AK97" s="134" t="s">
        <v>144</v>
      </c>
      <c r="AL97" s="134" t="s">
        <v>7</v>
      </c>
      <c r="AM97" s="328" t="str">
        <f>'Rentabilität 2020'!D38</f>
        <v>Instandhaltung betrieblicher Räume</v>
      </c>
      <c r="AN97" s="319" t="e">
        <f>IF(#REF!&gt;'Rentabilität 2020'!E$3,0,'Rentabilität 2020'!E38)</f>
        <v>#REF!</v>
      </c>
      <c r="AO97" s="319" t="e">
        <f>IF(#REF!&gt;'Rentabilität 2020'!F$3,0,'Rentabilität 2020'!F38)</f>
        <v>#REF!</v>
      </c>
      <c r="AP97" s="319" t="e">
        <f>IF(#REF!&gt;'Rentabilität 2020'!G$3,0,'Rentabilität 2020'!G38)</f>
        <v>#REF!</v>
      </c>
      <c r="AQ97" s="319" t="e">
        <f>IF(#REF!&gt;'Rentabilität 2020'!H$3,0,'Rentabilität 2020'!H38)</f>
        <v>#REF!</v>
      </c>
      <c r="AR97" s="319" t="e">
        <f>IF(#REF!&gt;'Rentabilität 2020'!I$3,0,'Rentabilität 2020'!I38)</f>
        <v>#REF!</v>
      </c>
      <c r="AS97" s="319" t="e">
        <f>IF(#REF!&gt;'Rentabilität 2020'!J$3,0,'Rentabilität 2020'!J38)</f>
        <v>#REF!</v>
      </c>
      <c r="AT97" s="319" t="e">
        <f>IF(#REF!&gt;'Rentabilität 2020'!K$3,0,'Rentabilität 2020'!K38)</f>
        <v>#REF!</v>
      </c>
      <c r="AU97" s="319" t="e">
        <f>IF(#REF!&gt;'Rentabilität 2020'!L$3,0,'Rentabilität 2020'!L38)</f>
        <v>#REF!</v>
      </c>
      <c r="AV97" s="319" t="e">
        <f>IF(#REF!&gt;'Rentabilität 2020'!M$3,0,'Rentabilität 2020'!M38)</f>
        <v>#REF!</v>
      </c>
      <c r="AW97" s="319" t="e">
        <f>IF(#REF!&gt;'Rentabilität 2020'!N$3,0,'Rentabilität 2020'!N38)</f>
        <v>#REF!</v>
      </c>
      <c r="AX97" s="319" t="e">
        <f>IF(#REF!&gt;'Rentabilität 2020'!O$3,0,'Rentabilität 2020'!O38)</f>
        <v>#REF!</v>
      </c>
      <c r="AY97" s="319" t="e">
        <f>IF(#REF!&gt;'Rentabilität 2020'!P$3,0,'Rentabilität 2020'!P38)</f>
        <v>#REF!</v>
      </c>
      <c r="AZ97" s="319" t="e">
        <f t="shared" si="69"/>
        <v>#REF!</v>
      </c>
      <c r="BA97" s="319"/>
      <c r="BB97" s="327"/>
      <c r="BC97" s="1"/>
      <c r="BD97" s="384" t="s">
        <v>305</v>
      </c>
      <c r="BE97" s="384">
        <v>417</v>
      </c>
      <c r="BF97" s="350">
        <f t="shared" si="47"/>
        <v>4.17</v>
      </c>
      <c r="BG97" s="1"/>
      <c r="BH97" s="1"/>
    </row>
    <row r="98" spans="1:60" ht="14.25" x14ac:dyDescent="0.2">
      <c r="A98" s="206">
        <v>2</v>
      </c>
      <c r="B98" s="215" t="e">
        <f>DATE(YEAR(B97),MONTH(B97)+0,DAY(B97))</f>
        <v>#REF!</v>
      </c>
      <c r="C98" s="216" t="s">
        <v>16</v>
      </c>
      <c r="D98" s="217" t="e">
        <f>DATE(YEAR(D97),MONTH(D97)+0,DAY(D97))</f>
        <v>#REF!</v>
      </c>
      <c r="E98" s="216" t="s">
        <v>16</v>
      </c>
      <c r="F98" s="217" t="e">
        <f>DATE(YEAR(F97),MONTH(F97)+0,DAY(F97))</f>
        <v>#REF!</v>
      </c>
      <c r="G98" s="216" t="s">
        <v>16</v>
      </c>
      <c r="H98" s="217" t="e">
        <f>DATE(YEAR(H97),MONTH(H97)+0,DAY(H97))</f>
        <v>#REF!</v>
      </c>
      <c r="I98" s="216" t="s">
        <v>16</v>
      </c>
      <c r="J98" s="210"/>
      <c r="K98" s="84"/>
      <c r="L98" s="85"/>
      <c r="M98" s="85"/>
      <c r="N98" s="85"/>
      <c r="O98" s="85"/>
      <c r="P98" s="85"/>
      <c r="Q98" s="246"/>
      <c r="R98" s="246"/>
      <c r="S98" s="246"/>
      <c r="T98" s="246"/>
      <c r="U98" s="246"/>
      <c r="V98" s="247"/>
      <c r="W98" s="136"/>
      <c r="X98" s="138"/>
      <c r="Y98" s="138"/>
      <c r="Z98" s="138"/>
      <c r="AA98" s="138"/>
      <c r="AB98" s="138"/>
      <c r="AC98" s="138"/>
      <c r="AD98" s="138"/>
      <c r="AE98" s="138"/>
      <c r="AF98" s="139"/>
      <c r="AG98" s="139"/>
      <c r="AH98" s="139"/>
      <c r="AI98" s="139"/>
      <c r="AJ98" s="134"/>
      <c r="AK98" s="134"/>
      <c r="AL98" s="134"/>
      <c r="AM98" s="325" t="str">
        <f>'Rentabilität 2020'!D41</f>
        <v>Versicherungen</v>
      </c>
      <c r="AN98" s="319" t="e">
        <f>IF(#REF!&gt;'Rentabilität 2020'!E$3,0,'Rentabilität 2020'!E41)</f>
        <v>#REF!</v>
      </c>
      <c r="AO98" s="319" t="e">
        <f>IF(#REF!&gt;'Rentabilität 2020'!F$3,0,'Rentabilität 2020'!F41)</f>
        <v>#REF!</v>
      </c>
      <c r="AP98" s="319" t="e">
        <f>IF(#REF!&gt;'Rentabilität 2020'!G$3,0,'Rentabilität 2020'!G41)</f>
        <v>#REF!</v>
      </c>
      <c r="AQ98" s="319" t="e">
        <f>IF(#REF!&gt;'Rentabilität 2020'!H$3,0,'Rentabilität 2020'!H41)</f>
        <v>#REF!</v>
      </c>
      <c r="AR98" s="319" t="e">
        <f>IF(#REF!&gt;'Rentabilität 2020'!I$3,0,'Rentabilität 2020'!I41)</f>
        <v>#REF!</v>
      </c>
      <c r="AS98" s="319" t="e">
        <f>IF(#REF!&gt;'Rentabilität 2020'!J$3,0,'Rentabilität 2020'!J41)</f>
        <v>#REF!</v>
      </c>
      <c r="AT98" s="319" t="e">
        <f>IF(#REF!&gt;'Rentabilität 2020'!K$3,0,'Rentabilität 2020'!K41)</f>
        <v>#REF!</v>
      </c>
      <c r="AU98" s="319" t="e">
        <f>IF(#REF!&gt;'Rentabilität 2020'!L$3,0,'Rentabilität 2020'!L41)</f>
        <v>#REF!</v>
      </c>
      <c r="AV98" s="319" t="e">
        <f>IF(#REF!&gt;'Rentabilität 2020'!M$3,0,'Rentabilität 2020'!M41)</f>
        <v>#REF!</v>
      </c>
      <c r="AW98" s="319" t="e">
        <f>IF(#REF!&gt;'Rentabilität 2020'!N$3,0,'Rentabilität 2020'!N41)</f>
        <v>#REF!</v>
      </c>
      <c r="AX98" s="319" t="e">
        <f>IF(#REF!&gt;'Rentabilität 2020'!O$3,0,'Rentabilität 2020'!O41)</f>
        <v>#REF!</v>
      </c>
      <c r="AY98" s="319" t="e">
        <f>IF(#REF!&gt;'Rentabilität 2020'!P$3,0,'Rentabilität 2020'!P41)</f>
        <v>#REF!</v>
      </c>
      <c r="AZ98" s="319" t="e">
        <f t="shared" si="69"/>
        <v>#REF!</v>
      </c>
      <c r="BA98" s="319"/>
      <c r="BB98" s="327"/>
      <c r="BC98" s="1"/>
      <c r="BD98" s="384" t="s">
        <v>306</v>
      </c>
      <c r="BE98" s="384">
        <v>480</v>
      </c>
      <c r="BF98" s="350">
        <f t="shared" si="47"/>
        <v>4.8</v>
      </c>
      <c r="BG98" s="1"/>
      <c r="BH98" s="1"/>
    </row>
    <row r="99" spans="1:60" ht="14.25" x14ac:dyDescent="0.2">
      <c r="A99" s="206">
        <v>3</v>
      </c>
      <c r="B99" s="215" t="e">
        <f>DATE(YEAR(B98),MONTH(B98)+1,DAY(B98))</f>
        <v>#REF!</v>
      </c>
      <c r="C99" s="216" t="s">
        <v>17</v>
      </c>
      <c r="D99" s="217" t="e">
        <f>DATE(YEAR(D98),MONTH(D98)+1,DAY(D98))</f>
        <v>#REF!</v>
      </c>
      <c r="E99" s="216" t="s">
        <v>17</v>
      </c>
      <c r="F99" s="217" t="e">
        <f>DATE(YEAR(F98),MONTH(F98)+1,DAY(F98))</f>
        <v>#REF!</v>
      </c>
      <c r="G99" s="216" t="s">
        <v>17</v>
      </c>
      <c r="H99" s="217" t="e">
        <f>DATE(YEAR(H98),MONTH(H98)+1,DAY(H98))</f>
        <v>#REF!</v>
      </c>
      <c r="I99" s="216" t="s">
        <v>17</v>
      </c>
      <c r="J99" s="218"/>
      <c r="K99" s="84"/>
      <c r="L99" s="394" t="e">
        <f>I11</f>
        <v>#REF!</v>
      </c>
      <c r="M99" s="394"/>
      <c r="N99" s="394"/>
      <c r="O99" s="394"/>
      <c r="P99" s="394"/>
      <c r="Q99" s="246"/>
      <c r="R99" s="246"/>
      <c r="S99" s="246"/>
      <c r="T99" s="246"/>
      <c r="U99" s="246"/>
      <c r="V99" s="247"/>
      <c r="W99" s="136" t="e">
        <f>DATE(YEAR(#REF!),MONTH(#REF!)+#REF!,DAY(#REF!))</f>
        <v>#REF!</v>
      </c>
      <c r="X99" s="143" t="e">
        <f>IF(AND(#REF!&lt;=X$97,Berechnungen!$W97&gt;X$97),#REF!,0)</f>
        <v>#REF!</v>
      </c>
      <c r="Y99" s="143" t="e">
        <f>IF(AND(#REF!&lt;=Y$97,Berechnungen!$W97&gt;Y$97),#REF!,0)</f>
        <v>#REF!</v>
      </c>
      <c r="Z99" s="143" t="e">
        <f>IF(AND(#REF!&lt;=Z$97,Berechnungen!$W97&gt;Z$97),#REF!,0)</f>
        <v>#REF!</v>
      </c>
      <c r="AA99" s="143" t="e">
        <f>IF(AND(#REF!&lt;=AA$97,Berechnungen!$W97&gt;AA$97),#REF!,0)</f>
        <v>#REF!</v>
      </c>
      <c r="AB99" s="143" t="e">
        <f>IF(AND(#REF!&lt;=AB$97,Berechnungen!$W97&gt;AB$97),#REF!,0)</f>
        <v>#REF!</v>
      </c>
      <c r="AC99" s="143" t="e">
        <f>IF(AND(#REF!&lt;=AC$97,Berechnungen!$W97&gt;AC$97),#REF!,0)</f>
        <v>#REF!</v>
      </c>
      <c r="AD99" s="143" t="e">
        <f>IF(AND(#REF!&lt;=AD$97,Berechnungen!$W97&gt;AD$97),#REF!,0)</f>
        <v>#REF!</v>
      </c>
      <c r="AE99" s="143" t="e">
        <f>IF(AND(#REF!&lt;=AE$97,Berechnungen!$W97&gt;AE$97),#REF!,0)</f>
        <v>#REF!</v>
      </c>
      <c r="AF99" s="143" t="e">
        <f>IF(AND(#REF!&lt;=AF$97,Berechnungen!$W97&gt;AF$97),#REF!,0)</f>
        <v>#REF!</v>
      </c>
      <c r="AG99" s="143" t="e">
        <f>IF(AND(#REF!&lt;=AG$97,Berechnungen!$W97&gt;AG$97),#REF!,0)</f>
        <v>#REF!</v>
      </c>
      <c r="AH99" s="143" t="e">
        <f>IF(AND(#REF!&lt;=AH$97,Berechnungen!$W97&gt;AH$97),#REF!,0)</f>
        <v>#REF!</v>
      </c>
      <c r="AI99" s="143" t="e">
        <f>IF(AND(#REF!&lt;=AI$97,Berechnungen!$W97&gt;AI$97),#REF!,0)</f>
        <v>#REF!</v>
      </c>
      <c r="AJ99" s="144" t="e">
        <f>SUM(X99:AI99)</f>
        <v>#REF!</v>
      </c>
      <c r="AK99" s="144" t="e">
        <f>#REF!</f>
        <v>#REF!</v>
      </c>
      <c r="AL99" s="150" t="e">
        <f>SUM(AJ99:AK99)</f>
        <v>#REF!</v>
      </c>
      <c r="AM99" s="325" t="str">
        <f>'Rentabilität 2020'!D42</f>
        <v>Beiträge</v>
      </c>
      <c r="AN99" s="319" t="e">
        <f>IF(#REF!&gt;'Rentabilität 2020'!E$3,0,'Rentabilität 2020'!E42)</f>
        <v>#REF!</v>
      </c>
      <c r="AO99" s="319" t="e">
        <f>IF(#REF!&gt;'Rentabilität 2020'!F$3,0,'Rentabilität 2020'!F42)</f>
        <v>#REF!</v>
      </c>
      <c r="AP99" s="319" t="e">
        <f>IF(#REF!&gt;'Rentabilität 2020'!G$3,0,'Rentabilität 2020'!G42)</f>
        <v>#REF!</v>
      </c>
      <c r="AQ99" s="319" t="e">
        <f>IF(#REF!&gt;'Rentabilität 2020'!H$3,0,'Rentabilität 2020'!H42)</f>
        <v>#REF!</v>
      </c>
      <c r="AR99" s="319" t="e">
        <f>IF(#REF!&gt;'Rentabilität 2020'!I$3,0,'Rentabilität 2020'!I42)</f>
        <v>#REF!</v>
      </c>
      <c r="AS99" s="319" t="e">
        <f>IF(#REF!&gt;'Rentabilität 2020'!J$3,0,'Rentabilität 2020'!J42)</f>
        <v>#REF!</v>
      </c>
      <c r="AT99" s="319" t="e">
        <f>IF(#REF!&gt;'Rentabilität 2020'!K$3,0,'Rentabilität 2020'!K42)</f>
        <v>#REF!</v>
      </c>
      <c r="AU99" s="319" t="e">
        <f>IF(#REF!&gt;'Rentabilität 2020'!L$3,0,'Rentabilität 2020'!L42)</f>
        <v>#REF!</v>
      </c>
      <c r="AV99" s="319" t="e">
        <f>IF(#REF!&gt;'Rentabilität 2020'!M$3,0,'Rentabilität 2020'!M42)</f>
        <v>#REF!</v>
      </c>
      <c r="AW99" s="319" t="e">
        <f>IF(#REF!&gt;'Rentabilität 2020'!N$3,0,'Rentabilität 2020'!N42)</f>
        <v>#REF!</v>
      </c>
      <c r="AX99" s="319" t="e">
        <f>IF(#REF!&gt;'Rentabilität 2020'!O$3,0,'Rentabilität 2020'!O42)</f>
        <v>#REF!</v>
      </c>
      <c r="AY99" s="319" t="e">
        <f>IF(#REF!&gt;'Rentabilität 2020'!P$3,0,'Rentabilität 2020'!P42)</f>
        <v>#REF!</v>
      </c>
      <c r="AZ99" s="319" t="e">
        <f t="shared" si="69"/>
        <v>#REF!</v>
      </c>
      <c r="BA99" s="319"/>
      <c r="BB99" s="327"/>
      <c r="BC99" s="1"/>
      <c r="BD99" s="384" t="s">
        <v>307</v>
      </c>
      <c r="BE99" s="384">
        <v>475</v>
      </c>
      <c r="BF99" s="350">
        <f t="shared" si="47"/>
        <v>4.75</v>
      </c>
      <c r="BG99" s="1"/>
      <c r="BH99" s="1"/>
    </row>
    <row r="100" spans="1:60" ht="14.25" x14ac:dyDescent="0.2">
      <c r="A100" s="206">
        <v>4</v>
      </c>
      <c r="B100" s="215" t="e">
        <f t="shared" ref="B100:B109" si="71">DATE(YEAR(B99),MONTH(B99)+1,DAY(B99))</f>
        <v>#REF!</v>
      </c>
      <c r="C100" s="216" t="s">
        <v>18</v>
      </c>
      <c r="D100" s="217" t="e">
        <f t="shared" ref="D100:D109" si="72">DATE(YEAR(D99),MONTH(D99)+1,DAY(D99))</f>
        <v>#REF!</v>
      </c>
      <c r="E100" s="216" t="s">
        <v>18</v>
      </c>
      <c r="F100" s="217" t="e">
        <f t="shared" ref="F100:H109" si="73">DATE(YEAR(F99),MONTH(F99)+1,DAY(F99))</f>
        <v>#REF!</v>
      </c>
      <c r="G100" s="216" t="s">
        <v>18</v>
      </c>
      <c r="H100" s="217" t="e">
        <f t="shared" si="73"/>
        <v>#REF!</v>
      </c>
      <c r="I100" s="216" t="s">
        <v>18</v>
      </c>
      <c r="J100" s="218"/>
      <c r="K100" s="84"/>
      <c r="L100" s="395" t="s">
        <v>5</v>
      </c>
      <c r="M100" s="395"/>
      <c r="N100" s="395"/>
      <c r="O100" s="395"/>
      <c r="P100" s="395"/>
      <c r="Q100" s="246"/>
      <c r="R100" s="246"/>
      <c r="S100" s="246"/>
      <c r="T100" s="246"/>
      <c r="U100" s="246"/>
      <c r="V100" s="247"/>
      <c r="W100" s="136" t="e">
        <f>DATE(YEAR(#REF!),MONTH(#REF!)+#REF!,DAY(#REF!))</f>
        <v>#REF!</v>
      </c>
      <c r="X100" s="143" t="e">
        <f>IF(AND(#REF!&lt;=X$97,Berechnungen!$W99&gt;X$97),#REF!,0)</f>
        <v>#REF!</v>
      </c>
      <c r="Y100" s="143" t="e">
        <f>IF(AND(#REF!&lt;=Y$97,Berechnungen!$W99&gt;Y$97),#REF!,0)</f>
        <v>#REF!</v>
      </c>
      <c r="Z100" s="143" t="e">
        <f>IF(AND(#REF!&lt;=Z$97,Berechnungen!$W99&gt;Z$97),#REF!,0)</f>
        <v>#REF!</v>
      </c>
      <c r="AA100" s="143" t="e">
        <f>IF(AND(#REF!&lt;=AA$97,Berechnungen!$W99&gt;AA$97),#REF!,0)</f>
        <v>#REF!</v>
      </c>
      <c r="AB100" s="143" t="e">
        <f>IF(AND(#REF!&lt;=AB$97,Berechnungen!$W99&gt;AB$97),#REF!,0)</f>
        <v>#REF!</v>
      </c>
      <c r="AC100" s="143" t="e">
        <f>IF(AND(#REF!&lt;=AC$97,Berechnungen!$W99&gt;AC$97),#REF!,0)</f>
        <v>#REF!</v>
      </c>
      <c r="AD100" s="143" t="e">
        <f>IF(AND(#REF!&lt;=AD$97,Berechnungen!$W99&gt;AD$97),#REF!,0)</f>
        <v>#REF!</v>
      </c>
      <c r="AE100" s="143" t="e">
        <f>IF(AND(#REF!&lt;=AE$97,Berechnungen!$W99&gt;AE$97),#REF!,0)</f>
        <v>#REF!</v>
      </c>
      <c r="AF100" s="143" t="e">
        <f>IF(AND(#REF!&lt;=AF$97,Berechnungen!$W99&gt;AF$97),#REF!,0)</f>
        <v>#REF!</v>
      </c>
      <c r="AG100" s="143" t="e">
        <f>IF(AND(#REF!&lt;=AG$97,Berechnungen!$W99&gt;AG$97),#REF!,0)</f>
        <v>#REF!</v>
      </c>
      <c r="AH100" s="143" t="e">
        <f>IF(AND(#REF!&lt;=AH$97,Berechnungen!$W99&gt;AH$97),#REF!,0)</f>
        <v>#REF!</v>
      </c>
      <c r="AI100" s="143" t="e">
        <f>IF(AND(#REF!&lt;=AI$97,Berechnungen!$W99&gt;AI$97),#REF!,0)</f>
        <v>#REF!</v>
      </c>
      <c r="AJ100" s="144" t="e">
        <f t="shared" ref="AJ100:AJ110" si="74">SUM(X100:AI100)</f>
        <v>#REF!</v>
      </c>
      <c r="AK100" s="144"/>
      <c r="AL100" s="150" t="e">
        <f t="shared" ref="AL100:AL111" si="75">SUM(AJ100:AK100)</f>
        <v>#REF!</v>
      </c>
      <c r="AM100" s="325" t="str">
        <f>'Rentabilität 2020'!D43</f>
        <v>sonstige Abgaben</v>
      </c>
      <c r="AN100" s="319" t="e">
        <f>IF(#REF!&gt;'Rentabilität 2020'!E$3,0,'Rentabilität 2020'!E43)</f>
        <v>#REF!</v>
      </c>
      <c r="AO100" s="319" t="e">
        <f>IF(#REF!&gt;'Rentabilität 2020'!F$3,0,'Rentabilität 2020'!F43)</f>
        <v>#REF!</v>
      </c>
      <c r="AP100" s="319" t="e">
        <f>IF(#REF!&gt;'Rentabilität 2020'!G$3,0,'Rentabilität 2020'!G43)</f>
        <v>#REF!</v>
      </c>
      <c r="AQ100" s="319" t="e">
        <f>IF(#REF!&gt;'Rentabilität 2020'!H$3,0,'Rentabilität 2020'!H43)</f>
        <v>#REF!</v>
      </c>
      <c r="AR100" s="319" t="e">
        <f>IF(#REF!&gt;'Rentabilität 2020'!I$3,0,'Rentabilität 2020'!I43)</f>
        <v>#REF!</v>
      </c>
      <c r="AS100" s="319" t="e">
        <f>IF(#REF!&gt;'Rentabilität 2020'!J$3,0,'Rentabilität 2020'!J43)</f>
        <v>#REF!</v>
      </c>
      <c r="AT100" s="319" t="e">
        <f>IF(#REF!&gt;'Rentabilität 2020'!K$3,0,'Rentabilität 2020'!K43)</f>
        <v>#REF!</v>
      </c>
      <c r="AU100" s="319" t="e">
        <f>IF(#REF!&gt;'Rentabilität 2020'!L$3,0,'Rentabilität 2020'!L43)</f>
        <v>#REF!</v>
      </c>
      <c r="AV100" s="319" t="e">
        <f>IF(#REF!&gt;'Rentabilität 2020'!M$3,0,'Rentabilität 2020'!M43)</f>
        <v>#REF!</v>
      </c>
      <c r="AW100" s="319" t="e">
        <f>IF(#REF!&gt;'Rentabilität 2020'!N$3,0,'Rentabilität 2020'!N43)</f>
        <v>#REF!</v>
      </c>
      <c r="AX100" s="319" t="e">
        <f>IF(#REF!&gt;'Rentabilität 2020'!O$3,0,'Rentabilität 2020'!O43)</f>
        <v>#REF!</v>
      </c>
      <c r="AY100" s="319" t="e">
        <f>IF(#REF!&gt;'Rentabilität 2020'!P$3,0,'Rentabilität 2020'!P43)</f>
        <v>#REF!</v>
      </c>
      <c r="AZ100" s="319" t="e">
        <f t="shared" si="69"/>
        <v>#REF!</v>
      </c>
      <c r="BA100" s="319"/>
      <c r="BB100" s="327"/>
      <c r="BC100" s="1"/>
      <c r="BD100" s="384" t="s">
        <v>308</v>
      </c>
      <c r="BE100" s="384">
        <v>417</v>
      </c>
      <c r="BF100" s="350">
        <f t="shared" si="47"/>
        <v>4.17</v>
      </c>
      <c r="BG100" s="1"/>
      <c r="BH100" s="1"/>
    </row>
    <row r="101" spans="1:60" ht="14.25" x14ac:dyDescent="0.2">
      <c r="A101" s="206">
        <v>5</v>
      </c>
      <c r="B101" s="215" t="e">
        <f t="shared" si="71"/>
        <v>#REF!</v>
      </c>
      <c r="C101" s="216" t="s">
        <v>19</v>
      </c>
      <c r="D101" s="217" t="e">
        <f t="shared" si="72"/>
        <v>#REF!</v>
      </c>
      <c r="E101" s="216" t="s">
        <v>19</v>
      </c>
      <c r="F101" s="217" t="e">
        <f t="shared" si="73"/>
        <v>#REF!</v>
      </c>
      <c r="G101" s="216" t="s">
        <v>19</v>
      </c>
      <c r="H101" s="217" t="e">
        <f t="shared" si="73"/>
        <v>#REF!</v>
      </c>
      <c r="I101" s="216" t="s">
        <v>19</v>
      </c>
      <c r="J101" s="218"/>
      <c r="K101" s="84"/>
      <c r="L101" s="191" t="s">
        <v>8</v>
      </c>
      <c r="M101" s="85" t="s">
        <v>7</v>
      </c>
      <c r="N101" s="191" t="s">
        <v>59</v>
      </c>
      <c r="O101" s="191" t="s">
        <v>58</v>
      </c>
      <c r="P101" s="191" t="s">
        <v>64</v>
      </c>
      <c r="Q101" s="246"/>
      <c r="R101" s="246"/>
      <c r="S101" s="246"/>
      <c r="T101" s="246"/>
      <c r="U101" s="246"/>
      <c r="V101" s="247"/>
      <c r="W101" s="136" t="e">
        <f>DATE(YEAR(#REF!),MONTH(#REF!)+#REF!,DAY(#REF!))</f>
        <v>#REF!</v>
      </c>
      <c r="X101" s="143" t="e">
        <f>IF(AND(#REF!&lt;=X$97,Berechnungen!$W100&gt;X$97),#REF!,0)</f>
        <v>#REF!</v>
      </c>
      <c r="Y101" s="143" t="e">
        <f>IF(AND(#REF!&lt;=Y$97,Berechnungen!$W100&gt;Y$97),#REF!,0)</f>
        <v>#REF!</v>
      </c>
      <c r="Z101" s="143" t="e">
        <f>IF(AND(#REF!&lt;=Z$97,Berechnungen!$W100&gt;Z$97),#REF!,0)</f>
        <v>#REF!</v>
      </c>
      <c r="AA101" s="143" t="e">
        <f>IF(AND(#REF!&lt;=AA$97,Berechnungen!$W100&gt;AA$97),#REF!,0)</f>
        <v>#REF!</v>
      </c>
      <c r="AB101" s="143" t="e">
        <f>IF(AND(#REF!&lt;=AB$97,Berechnungen!$W100&gt;AB$97),#REF!,0)</f>
        <v>#REF!</v>
      </c>
      <c r="AC101" s="143" t="e">
        <f>IF(AND(#REF!&lt;=AC$97,Berechnungen!$W100&gt;AC$97),#REF!,0)</f>
        <v>#REF!</v>
      </c>
      <c r="AD101" s="143" t="e">
        <f>IF(AND(#REF!&lt;=AD$97,Berechnungen!$W100&gt;AD$97),#REF!,0)</f>
        <v>#REF!</v>
      </c>
      <c r="AE101" s="143" t="e">
        <f>IF(AND(#REF!&lt;=AE$97,Berechnungen!$W100&gt;AE$97),#REF!,0)</f>
        <v>#REF!</v>
      </c>
      <c r="AF101" s="143" t="e">
        <f>IF(AND(#REF!&lt;=AF$97,Berechnungen!$W100&gt;AF$97),#REF!,0)</f>
        <v>#REF!</v>
      </c>
      <c r="AG101" s="143" t="e">
        <f>IF(AND(#REF!&lt;=AG$97,Berechnungen!$W100&gt;AG$97),#REF!,0)</f>
        <v>#REF!</v>
      </c>
      <c r="AH101" s="143" t="e">
        <f>IF(AND(#REF!&lt;=AH$97,Berechnungen!$W100&gt;AH$97),#REF!,0)</f>
        <v>#REF!</v>
      </c>
      <c r="AI101" s="143" t="e">
        <f>IF(AND(#REF!&lt;=AI$97,Berechnungen!$W100&gt;AI$97),#REF!,0)</f>
        <v>#REF!</v>
      </c>
      <c r="AJ101" s="144" t="e">
        <f t="shared" si="74"/>
        <v>#REF!</v>
      </c>
      <c r="AK101" s="144"/>
      <c r="AL101" s="150" t="e">
        <f t="shared" si="75"/>
        <v>#REF!</v>
      </c>
      <c r="AM101" s="325" t="str">
        <f>'Rentabilität 2020'!D46</f>
        <v>Betriebs- und Geschäftsausstattung</v>
      </c>
      <c r="AN101" s="319" t="e">
        <f>IF(#REF!&gt;'Rentabilität 2020'!E$3,0,'Rentabilität 2020'!E46)</f>
        <v>#REF!</v>
      </c>
      <c r="AO101" s="319" t="e">
        <f>IF(#REF!&gt;'Rentabilität 2020'!F$3,0,'Rentabilität 2020'!F46)</f>
        <v>#REF!</v>
      </c>
      <c r="AP101" s="319" t="e">
        <f>IF(#REF!&gt;'Rentabilität 2020'!G$3,0,'Rentabilität 2020'!G46)</f>
        <v>#REF!</v>
      </c>
      <c r="AQ101" s="319" t="e">
        <f>IF(#REF!&gt;'Rentabilität 2020'!H$3,0,'Rentabilität 2020'!H46)</f>
        <v>#REF!</v>
      </c>
      <c r="AR101" s="319" t="e">
        <f>IF(#REF!&gt;'Rentabilität 2020'!I$3,0,'Rentabilität 2020'!I46)</f>
        <v>#REF!</v>
      </c>
      <c r="AS101" s="319" t="e">
        <f>IF(#REF!&gt;'Rentabilität 2020'!J$3,0,'Rentabilität 2020'!J46)</f>
        <v>#REF!</v>
      </c>
      <c r="AT101" s="319" t="e">
        <f>IF(#REF!&gt;'Rentabilität 2020'!K$3,0,'Rentabilität 2020'!K46)</f>
        <v>#REF!</v>
      </c>
      <c r="AU101" s="319" t="e">
        <f>IF(#REF!&gt;'Rentabilität 2020'!L$3,0,'Rentabilität 2020'!L46)</f>
        <v>#REF!</v>
      </c>
      <c r="AV101" s="319" t="e">
        <f>IF(#REF!&gt;'Rentabilität 2020'!M$3,0,'Rentabilität 2020'!M46)</f>
        <v>#REF!</v>
      </c>
      <c r="AW101" s="319" t="e">
        <f>IF(#REF!&gt;'Rentabilität 2020'!N$3,0,'Rentabilität 2020'!N46)</f>
        <v>#REF!</v>
      </c>
      <c r="AX101" s="319" t="e">
        <f>IF(#REF!&gt;'Rentabilität 2020'!O$3,0,'Rentabilität 2020'!O46)</f>
        <v>#REF!</v>
      </c>
      <c r="AY101" s="319" t="e">
        <f>IF(#REF!&gt;'Rentabilität 2020'!P$3,0,'Rentabilität 2020'!P46)</f>
        <v>#REF!</v>
      </c>
      <c r="AZ101" s="319" t="e">
        <f t="shared" si="69"/>
        <v>#REF!</v>
      </c>
      <c r="BB101" s="326"/>
      <c r="BC101" s="1"/>
      <c r="BD101" s="384" t="s">
        <v>309</v>
      </c>
      <c r="BE101" s="384">
        <v>485</v>
      </c>
      <c r="BF101" s="350">
        <f t="shared" si="47"/>
        <v>4.8499999999999996</v>
      </c>
      <c r="BG101" s="1"/>
      <c r="BH101" s="1"/>
    </row>
    <row r="102" spans="1:60" ht="14.25" x14ac:dyDescent="0.2">
      <c r="A102" s="206">
        <v>6</v>
      </c>
      <c r="B102" s="215" t="e">
        <f t="shared" si="71"/>
        <v>#REF!</v>
      </c>
      <c r="C102" s="216" t="s">
        <v>20</v>
      </c>
      <c r="D102" s="217" t="e">
        <f t="shared" si="72"/>
        <v>#REF!</v>
      </c>
      <c r="E102" s="216" t="s">
        <v>20</v>
      </c>
      <c r="F102" s="217" t="e">
        <f t="shared" si="73"/>
        <v>#REF!</v>
      </c>
      <c r="G102" s="216" t="s">
        <v>20</v>
      </c>
      <c r="H102" s="217" t="e">
        <f t="shared" si="73"/>
        <v>#REF!</v>
      </c>
      <c r="I102" s="216" t="s">
        <v>20</v>
      </c>
      <c r="J102" s="218"/>
      <c r="K102" s="84" t="s">
        <v>66</v>
      </c>
      <c r="L102" s="88" t="e">
        <f>#REF!</f>
        <v>#REF!</v>
      </c>
      <c r="M102" s="94" t="e">
        <f t="shared" ref="M102:M113" si="76">SUM(N102:P102)</f>
        <v>#REF!</v>
      </c>
      <c r="N102" s="88" t="e">
        <f t="shared" ref="N102:N113" si="77">IF(L102&gt;$M$46,$M$46*$L$5,L102*$L$5)</f>
        <v>#REF!</v>
      </c>
      <c r="O102" s="88" t="e">
        <f t="shared" ref="O102:O113" si="78">IF(L102&gt;$L$46,$L$46*$L$6,L102*$L$6)</f>
        <v>#REF!</v>
      </c>
      <c r="P102" s="88" t="e">
        <f t="shared" ref="P102:P113" si="79">(L102*$L$14)</f>
        <v>#REF!</v>
      </c>
      <c r="Q102" s="246"/>
      <c r="R102" s="246"/>
      <c r="S102" s="246"/>
      <c r="T102" s="246"/>
      <c r="U102" s="246"/>
      <c r="V102" s="247"/>
      <c r="W102" s="136" t="e">
        <f>DATE(YEAR(#REF!),MONTH(#REF!)+#REF!,DAY(#REF!))</f>
        <v>#REF!</v>
      </c>
      <c r="X102" s="143" t="e">
        <f>IF(AND(#REF!&lt;=X$97,Berechnungen!$W101&gt;X$97),#REF!,0)</f>
        <v>#REF!</v>
      </c>
      <c r="Y102" s="143" t="e">
        <f>IF(AND(#REF!&lt;=Y$97,Berechnungen!$W101&gt;Y$97),#REF!,0)</f>
        <v>#REF!</v>
      </c>
      <c r="Z102" s="143" t="e">
        <f>IF(AND(#REF!&lt;=Z$97,Berechnungen!$W101&gt;Z$97),#REF!,0)</f>
        <v>#REF!</v>
      </c>
      <c r="AA102" s="143" t="e">
        <f>IF(AND(#REF!&lt;=AA$97,Berechnungen!$W101&gt;AA$97),#REF!,0)</f>
        <v>#REF!</v>
      </c>
      <c r="AB102" s="143" t="e">
        <f>IF(AND(#REF!&lt;=AB$97,Berechnungen!$W101&gt;AB$97),#REF!,0)</f>
        <v>#REF!</v>
      </c>
      <c r="AC102" s="143" t="e">
        <f>IF(AND(#REF!&lt;=AC$97,Berechnungen!$W101&gt;AC$97),#REF!,0)</f>
        <v>#REF!</v>
      </c>
      <c r="AD102" s="143" t="e">
        <f>IF(AND(#REF!&lt;=AD$97,Berechnungen!$W101&gt;AD$97),#REF!,0)</f>
        <v>#REF!</v>
      </c>
      <c r="AE102" s="143" t="e">
        <f>IF(AND(#REF!&lt;=AE$97,Berechnungen!$W101&gt;AE$97),#REF!,0)</f>
        <v>#REF!</v>
      </c>
      <c r="AF102" s="143" t="e">
        <f>IF(AND(#REF!&lt;=AF$97,Berechnungen!$W101&gt;AF$97),#REF!,0)</f>
        <v>#REF!</v>
      </c>
      <c r="AG102" s="143" t="e">
        <f>IF(AND(#REF!&lt;=AG$97,Berechnungen!$W101&gt;AG$97),#REF!,0)</f>
        <v>#REF!</v>
      </c>
      <c r="AH102" s="143" t="e">
        <f>IF(AND(#REF!&lt;=AH$97,Berechnungen!$W101&gt;AH$97),#REF!,0)</f>
        <v>#REF!</v>
      </c>
      <c r="AI102" s="143" t="e">
        <f>IF(AND(#REF!&lt;=AI$97,Berechnungen!$W101&gt;AI$97),#REF!,0)</f>
        <v>#REF!</v>
      </c>
      <c r="AJ102" s="144" t="e">
        <f t="shared" si="74"/>
        <v>#REF!</v>
      </c>
      <c r="AK102" s="144"/>
      <c r="AL102" s="150" t="e">
        <f t="shared" si="75"/>
        <v>#REF!</v>
      </c>
      <c r="AM102" s="325" t="str">
        <f>'Rentabilität 2020'!D47</f>
        <v>Wartungskosten Hard- und Software</v>
      </c>
      <c r="AN102" s="319" t="e">
        <f>IF(#REF!&gt;'Rentabilität 2020'!E$3,0,'Rentabilität 2020'!E47)</f>
        <v>#REF!</v>
      </c>
      <c r="AO102" s="319" t="e">
        <f>IF(#REF!&gt;'Rentabilität 2020'!F$3,0,'Rentabilität 2020'!F47)</f>
        <v>#REF!</v>
      </c>
      <c r="AP102" s="319" t="e">
        <f>IF(#REF!&gt;'Rentabilität 2020'!G$3,0,'Rentabilität 2020'!G47)</f>
        <v>#REF!</v>
      </c>
      <c r="AQ102" s="319" t="e">
        <f>IF(#REF!&gt;'Rentabilität 2020'!H$3,0,'Rentabilität 2020'!H47)</f>
        <v>#REF!</v>
      </c>
      <c r="AR102" s="319" t="e">
        <f>IF(#REF!&gt;'Rentabilität 2020'!I$3,0,'Rentabilität 2020'!I47)</f>
        <v>#REF!</v>
      </c>
      <c r="AS102" s="319" t="e">
        <f>IF(#REF!&gt;'Rentabilität 2020'!J$3,0,'Rentabilität 2020'!J47)</f>
        <v>#REF!</v>
      </c>
      <c r="AT102" s="319" t="e">
        <f>IF(#REF!&gt;'Rentabilität 2020'!K$3,0,'Rentabilität 2020'!K47)</f>
        <v>#REF!</v>
      </c>
      <c r="AU102" s="319" t="e">
        <f>IF(#REF!&gt;'Rentabilität 2020'!L$3,0,'Rentabilität 2020'!L47)</f>
        <v>#REF!</v>
      </c>
      <c r="AV102" s="319" t="e">
        <f>IF(#REF!&gt;'Rentabilität 2020'!M$3,0,'Rentabilität 2020'!M47)</f>
        <v>#REF!</v>
      </c>
      <c r="AW102" s="319" t="e">
        <f>IF(#REF!&gt;'Rentabilität 2020'!N$3,0,'Rentabilität 2020'!N47)</f>
        <v>#REF!</v>
      </c>
      <c r="AX102" s="319" t="e">
        <f>IF(#REF!&gt;'Rentabilität 2020'!O$3,0,'Rentabilität 2020'!O47)</f>
        <v>#REF!</v>
      </c>
      <c r="AY102" s="319" t="e">
        <f>IF(#REF!&gt;'Rentabilität 2020'!P$3,0,'Rentabilität 2020'!P47)</f>
        <v>#REF!</v>
      </c>
      <c r="AZ102" s="319" t="e">
        <f t="shared" si="69"/>
        <v>#REF!</v>
      </c>
      <c r="BB102" s="326"/>
      <c r="BC102" s="1"/>
      <c r="BD102" s="384" t="s">
        <v>310</v>
      </c>
      <c r="BE102" s="384">
        <v>422</v>
      </c>
      <c r="BF102" s="350">
        <f t="shared" si="47"/>
        <v>4.22</v>
      </c>
      <c r="BG102" s="1"/>
      <c r="BH102" s="1"/>
    </row>
    <row r="103" spans="1:60" ht="14.25" x14ac:dyDescent="0.2">
      <c r="A103" s="206">
        <v>7</v>
      </c>
      <c r="B103" s="215" t="e">
        <f t="shared" si="71"/>
        <v>#REF!</v>
      </c>
      <c r="C103" s="216" t="s">
        <v>21</v>
      </c>
      <c r="D103" s="217" t="e">
        <f t="shared" si="72"/>
        <v>#REF!</v>
      </c>
      <c r="E103" s="216" t="s">
        <v>21</v>
      </c>
      <c r="F103" s="217" t="e">
        <f t="shared" si="73"/>
        <v>#REF!</v>
      </c>
      <c r="G103" s="216" t="s">
        <v>21</v>
      </c>
      <c r="H103" s="217" t="e">
        <f t="shared" si="73"/>
        <v>#REF!</v>
      </c>
      <c r="I103" s="216" t="s">
        <v>21</v>
      </c>
      <c r="J103" s="218"/>
      <c r="K103" s="84" t="s">
        <v>67</v>
      </c>
      <c r="L103" s="88" t="e">
        <f>#REF!</f>
        <v>#REF!</v>
      </c>
      <c r="M103" s="94" t="e">
        <f t="shared" si="76"/>
        <v>#REF!</v>
      </c>
      <c r="N103" s="88" t="e">
        <f t="shared" si="77"/>
        <v>#REF!</v>
      </c>
      <c r="O103" s="88" t="e">
        <f t="shared" si="78"/>
        <v>#REF!</v>
      </c>
      <c r="P103" s="88" t="e">
        <f t="shared" si="79"/>
        <v>#REF!</v>
      </c>
      <c r="Q103" s="246"/>
      <c r="R103" s="246"/>
      <c r="S103" s="246"/>
      <c r="T103" s="246"/>
      <c r="U103" s="246"/>
      <c r="V103" s="247"/>
      <c r="W103" s="136" t="e">
        <f>DATE(YEAR(#REF!),MONTH(#REF!)+#REF!,DAY(#REF!))</f>
        <v>#REF!</v>
      </c>
      <c r="X103" s="143" t="e">
        <f>IF(AND(#REF!&lt;=X$97,Berechnungen!$W102&gt;X$97),#REF!,0)</f>
        <v>#REF!</v>
      </c>
      <c r="Y103" s="143" t="e">
        <f>IF(AND(#REF!&lt;=Y$97,Berechnungen!$W102&gt;Y$97),#REF!,0)</f>
        <v>#REF!</v>
      </c>
      <c r="Z103" s="143" t="e">
        <f>IF(AND(#REF!&lt;=Z$97,Berechnungen!$W102&gt;Z$97),#REF!,0)</f>
        <v>#REF!</v>
      </c>
      <c r="AA103" s="143" t="e">
        <f>IF(AND(#REF!&lt;=AA$97,Berechnungen!$W102&gt;AA$97),#REF!,0)</f>
        <v>#REF!</v>
      </c>
      <c r="AB103" s="143" t="e">
        <f>IF(AND(#REF!&lt;=AB$97,Berechnungen!$W102&gt;AB$97),#REF!,0)</f>
        <v>#REF!</v>
      </c>
      <c r="AC103" s="143" t="e">
        <f>IF(AND(#REF!&lt;=AC$97,Berechnungen!$W102&gt;AC$97),#REF!,0)</f>
        <v>#REF!</v>
      </c>
      <c r="AD103" s="143" t="e">
        <f>IF(AND(#REF!&lt;=AD$97,Berechnungen!$W102&gt;AD$97),#REF!,0)</f>
        <v>#REF!</v>
      </c>
      <c r="AE103" s="143" t="e">
        <f>IF(AND(#REF!&lt;=AE$97,Berechnungen!$W102&gt;AE$97),#REF!,0)</f>
        <v>#REF!</v>
      </c>
      <c r="AF103" s="143" t="e">
        <f>IF(AND(#REF!&lt;=AF$97,Berechnungen!$W102&gt;AF$97),#REF!,0)</f>
        <v>#REF!</v>
      </c>
      <c r="AG103" s="143" t="e">
        <f>IF(AND(#REF!&lt;=AG$97,Berechnungen!$W102&gt;AG$97),#REF!,0)</f>
        <v>#REF!</v>
      </c>
      <c r="AH103" s="143" t="e">
        <f>IF(AND(#REF!&lt;=AH$97,Berechnungen!$W102&gt;AH$97),#REF!,0)</f>
        <v>#REF!</v>
      </c>
      <c r="AI103" s="143" t="e">
        <f>IF(AND(#REF!&lt;=AI$97,Berechnungen!$W102&gt;AI$97),#REF!,0)</f>
        <v>#REF!</v>
      </c>
      <c r="AJ103" s="144" t="e">
        <f t="shared" si="74"/>
        <v>#REF!</v>
      </c>
      <c r="AK103" s="144"/>
      <c r="AL103" s="150" t="e">
        <f t="shared" si="75"/>
        <v>#REF!</v>
      </c>
      <c r="AM103" s="325" t="str">
        <f>'Rentabilität 2020'!D50</f>
        <v>Versicherungen</v>
      </c>
      <c r="AN103" s="319" t="e">
        <f>IF(#REF!&gt;'Rentabilität 2020'!E$3,0,'Rentabilität 2020'!E50)</f>
        <v>#REF!</v>
      </c>
      <c r="AO103" s="319" t="e">
        <f>IF(#REF!&gt;'Rentabilität 2020'!F$3,0,'Rentabilität 2020'!F50)</f>
        <v>#REF!</v>
      </c>
      <c r="AP103" s="319" t="e">
        <f>IF(#REF!&gt;'Rentabilität 2020'!G$3,0,'Rentabilität 2020'!G50)</f>
        <v>#REF!</v>
      </c>
      <c r="AQ103" s="319" t="e">
        <f>IF(#REF!&gt;'Rentabilität 2020'!H$3,0,'Rentabilität 2020'!H50)</f>
        <v>#REF!</v>
      </c>
      <c r="AR103" s="319" t="e">
        <f>IF(#REF!&gt;'Rentabilität 2020'!I$3,0,'Rentabilität 2020'!I50)</f>
        <v>#REF!</v>
      </c>
      <c r="AS103" s="319" t="e">
        <f>IF(#REF!&gt;'Rentabilität 2020'!J$3,0,'Rentabilität 2020'!J50)</f>
        <v>#REF!</v>
      </c>
      <c r="AT103" s="319" t="e">
        <f>IF(#REF!&gt;'Rentabilität 2020'!K$3,0,'Rentabilität 2020'!K50)</f>
        <v>#REF!</v>
      </c>
      <c r="AU103" s="319" t="e">
        <f>IF(#REF!&gt;'Rentabilität 2020'!L$3,0,'Rentabilität 2020'!L50)</f>
        <v>#REF!</v>
      </c>
      <c r="AV103" s="319" t="e">
        <f>IF(#REF!&gt;'Rentabilität 2020'!M$3,0,'Rentabilität 2020'!M50)</f>
        <v>#REF!</v>
      </c>
      <c r="AW103" s="319" t="e">
        <f>IF(#REF!&gt;'Rentabilität 2020'!N$3,0,'Rentabilität 2020'!N50)</f>
        <v>#REF!</v>
      </c>
      <c r="AX103" s="319" t="e">
        <f>IF(#REF!&gt;'Rentabilität 2020'!O$3,0,'Rentabilität 2020'!O50)</f>
        <v>#REF!</v>
      </c>
      <c r="AY103" s="319" t="e">
        <f>IF(#REF!&gt;'Rentabilität 2020'!P$3,0,'Rentabilität 2020'!P50)</f>
        <v>#REF!</v>
      </c>
      <c r="AZ103" s="319" t="e">
        <f t="shared" si="69"/>
        <v>#REF!</v>
      </c>
      <c r="BB103" s="326"/>
      <c r="BC103" s="1"/>
      <c r="BD103" s="384" t="s">
        <v>311</v>
      </c>
      <c r="BE103" s="384">
        <v>490</v>
      </c>
      <c r="BF103" s="350">
        <f t="shared" si="47"/>
        <v>4.9000000000000004</v>
      </c>
      <c r="BG103" s="1"/>
      <c r="BH103" s="1"/>
    </row>
    <row r="104" spans="1:60" ht="14.25" x14ac:dyDescent="0.2">
      <c r="A104" s="206">
        <v>8</v>
      </c>
      <c r="B104" s="215" t="e">
        <f t="shared" si="71"/>
        <v>#REF!</v>
      </c>
      <c r="C104" s="216" t="s">
        <v>22</v>
      </c>
      <c r="D104" s="217" t="e">
        <f t="shared" si="72"/>
        <v>#REF!</v>
      </c>
      <c r="E104" s="216" t="s">
        <v>22</v>
      </c>
      <c r="F104" s="217" t="e">
        <f t="shared" si="73"/>
        <v>#REF!</v>
      </c>
      <c r="G104" s="216" t="s">
        <v>22</v>
      </c>
      <c r="H104" s="217" t="e">
        <f t="shared" si="73"/>
        <v>#REF!</v>
      </c>
      <c r="I104" s="216" t="s">
        <v>22</v>
      </c>
      <c r="J104" s="218"/>
      <c r="K104" s="84" t="s">
        <v>68</v>
      </c>
      <c r="L104" s="88" t="e">
        <f>#REF!</f>
        <v>#REF!</v>
      </c>
      <c r="M104" s="94" t="e">
        <f t="shared" si="76"/>
        <v>#REF!</v>
      </c>
      <c r="N104" s="88" t="e">
        <f t="shared" si="77"/>
        <v>#REF!</v>
      </c>
      <c r="O104" s="88" t="e">
        <f t="shared" si="78"/>
        <v>#REF!</v>
      </c>
      <c r="P104" s="88" t="e">
        <f t="shared" si="79"/>
        <v>#REF!</v>
      </c>
      <c r="Q104" s="246"/>
      <c r="R104" s="246"/>
      <c r="S104" s="246"/>
      <c r="T104" s="246"/>
      <c r="U104" s="246"/>
      <c r="V104" s="247"/>
      <c r="W104" s="136" t="e">
        <f>DATE(YEAR(#REF!),MONTH(#REF!)+#REF!,DAY(#REF!))</f>
        <v>#REF!</v>
      </c>
      <c r="X104" s="143" t="e">
        <f>IF(AND(#REF!&lt;=X$97,Berechnungen!$W103&gt;X$97),#REF!,0)</f>
        <v>#REF!</v>
      </c>
      <c r="Y104" s="143" t="e">
        <f>IF(AND(#REF!&lt;=Y$97,Berechnungen!$W103&gt;Y$97),#REF!,0)</f>
        <v>#REF!</v>
      </c>
      <c r="Z104" s="143" t="e">
        <f>IF(AND(#REF!&lt;=Z$97,Berechnungen!$W103&gt;Z$97),#REF!,0)</f>
        <v>#REF!</v>
      </c>
      <c r="AA104" s="143" t="e">
        <f>IF(AND(#REF!&lt;=AA$97,Berechnungen!$W103&gt;AA$97),#REF!,0)</f>
        <v>#REF!</v>
      </c>
      <c r="AB104" s="143" t="e">
        <f>IF(AND(#REF!&lt;=AB$97,Berechnungen!$W103&gt;AB$97),#REF!,0)</f>
        <v>#REF!</v>
      </c>
      <c r="AC104" s="143" t="e">
        <f>IF(AND(#REF!&lt;=AC$97,Berechnungen!$W103&gt;AC$97),#REF!,0)</f>
        <v>#REF!</v>
      </c>
      <c r="AD104" s="143" t="e">
        <f>IF(AND(#REF!&lt;=AD$97,Berechnungen!$W103&gt;AD$97),#REF!,0)</f>
        <v>#REF!</v>
      </c>
      <c r="AE104" s="143" t="e">
        <f>IF(AND(#REF!&lt;=AE$97,Berechnungen!$W103&gt;AE$97),#REF!,0)</f>
        <v>#REF!</v>
      </c>
      <c r="AF104" s="143" t="e">
        <f>IF(AND(#REF!&lt;=AF$97,Berechnungen!$W103&gt;AF$97),#REF!,0)</f>
        <v>#REF!</v>
      </c>
      <c r="AG104" s="143" t="e">
        <f>IF(AND(#REF!&lt;=AG$97,Berechnungen!$W103&gt;AG$97),#REF!,0)</f>
        <v>#REF!</v>
      </c>
      <c r="AH104" s="143" t="e">
        <f>IF(AND(#REF!&lt;=AH$97,Berechnungen!$W103&gt;AH$97),#REF!,0)</f>
        <v>#REF!</v>
      </c>
      <c r="AI104" s="143" t="e">
        <f>IF(AND(#REF!&lt;=AI$97,Berechnungen!$W103&gt;AI$97),#REF!,0)</f>
        <v>#REF!</v>
      </c>
      <c r="AJ104" s="144" t="e">
        <f t="shared" si="74"/>
        <v>#REF!</v>
      </c>
      <c r="AK104" s="144"/>
      <c r="AL104" s="150" t="e">
        <f t="shared" si="75"/>
        <v>#REF!</v>
      </c>
      <c r="AM104" s="325" t="str">
        <f>'Rentabilität 2020'!D51</f>
        <v>Betriebskosten</v>
      </c>
      <c r="AN104" s="319" t="e">
        <f>IF(#REF!&gt;'Rentabilität 2020'!E$3,0,'Rentabilität 2020'!E51)</f>
        <v>#REF!</v>
      </c>
      <c r="AO104" s="319" t="e">
        <f>IF(#REF!&gt;'Rentabilität 2020'!F$3,0,'Rentabilität 2020'!F51)</f>
        <v>#REF!</v>
      </c>
      <c r="AP104" s="319" t="e">
        <f>IF(#REF!&gt;'Rentabilität 2020'!G$3,0,'Rentabilität 2020'!G51)</f>
        <v>#REF!</v>
      </c>
      <c r="AQ104" s="319" t="e">
        <f>IF(#REF!&gt;'Rentabilität 2020'!H$3,0,'Rentabilität 2020'!H51)</f>
        <v>#REF!</v>
      </c>
      <c r="AR104" s="319" t="e">
        <f>IF(#REF!&gt;'Rentabilität 2020'!I$3,0,'Rentabilität 2020'!I51)</f>
        <v>#REF!</v>
      </c>
      <c r="AS104" s="319" t="e">
        <f>IF(#REF!&gt;'Rentabilität 2020'!J$3,0,'Rentabilität 2020'!J51)</f>
        <v>#REF!</v>
      </c>
      <c r="AT104" s="319" t="e">
        <f>IF(#REF!&gt;'Rentabilität 2020'!K$3,0,'Rentabilität 2020'!K51)</f>
        <v>#REF!</v>
      </c>
      <c r="AU104" s="319" t="e">
        <f>IF(#REF!&gt;'Rentabilität 2020'!L$3,0,'Rentabilität 2020'!L51)</f>
        <v>#REF!</v>
      </c>
      <c r="AV104" s="319" t="e">
        <f>IF(#REF!&gt;'Rentabilität 2020'!M$3,0,'Rentabilität 2020'!M51)</f>
        <v>#REF!</v>
      </c>
      <c r="AW104" s="319" t="e">
        <f>IF(#REF!&gt;'Rentabilität 2020'!N$3,0,'Rentabilität 2020'!N51)</f>
        <v>#REF!</v>
      </c>
      <c r="AX104" s="319" t="e">
        <f>IF(#REF!&gt;'Rentabilität 2020'!O$3,0,'Rentabilität 2020'!O51)</f>
        <v>#REF!</v>
      </c>
      <c r="AY104" s="319" t="e">
        <f>IF(#REF!&gt;'Rentabilität 2020'!P$3,0,'Rentabilität 2020'!P51)</f>
        <v>#REF!</v>
      </c>
      <c r="AZ104" s="319" t="e">
        <f t="shared" si="69"/>
        <v>#REF!</v>
      </c>
      <c r="BB104" s="326"/>
      <c r="BC104" s="1"/>
      <c r="BD104" s="384" t="s">
        <v>312</v>
      </c>
      <c r="BE104" s="384">
        <v>440</v>
      </c>
      <c r="BF104" s="350">
        <f t="shared" si="47"/>
        <v>4.4000000000000004</v>
      </c>
      <c r="BG104" s="1"/>
      <c r="BH104" s="1"/>
    </row>
    <row r="105" spans="1:60" ht="14.25" x14ac:dyDescent="0.2">
      <c r="A105" s="206">
        <v>9</v>
      </c>
      <c r="B105" s="215" t="e">
        <f t="shared" si="71"/>
        <v>#REF!</v>
      </c>
      <c r="C105" s="216" t="s">
        <v>23</v>
      </c>
      <c r="D105" s="217" t="e">
        <f t="shared" si="72"/>
        <v>#REF!</v>
      </c>
      <c r="E105" s="216" t="s">
        <v>23</v>
      </c>
      <c r="F105" s="217" t="e">
        <f t="shared" si="73"/>
        <v>#REF!</v>
      </c>
      <c r="G105" s="216" t="s">
        <v>23</v>
      </c>
      <c r="H105" s="217" t="e">
        <f t="shared" si="73"/>
        <v>#REF!</v>
      </c>
      <c r="I105" s="216" t="s">
        <v>23</v>
      </c>
      <c r="J105" s="218"/>
      <c r="K105" s="84" t="s">
        <v>69</v>
      </c>
      <c r="L105" s="88" t="e">
        <f>#REF!</f>
        <v>#REF!</v>
      </c>
      <c r="M105" s="94" t="e">
        <f t="shared" si="76"/>
        <v>#REF!</v>
      </c>
      <c r="N105" s="88" t="e">
        <f t="shared" si="77"/>
        <v>#REF!</v>
      </c>
      <c r="O105" s="88" t="e">
        <f t="shared" si="78"/>
        <v>#REF!</v>
      </c>
      <c r="P105" s="88" t="e">
        <f t="shared" si="79"/>
        <v>#REF!</v>
      </c>
      <c r="Q105" s="246"/>
      <c r="R105" s="246"/>
      <c r="S105" s="246"/>
      <c r="T105" s="246"/>
      <c r="U105" s="246"/>
      <c r="V105" s="247"/>
      <c r="W105" s="136" t="e">
        <f>DATE(YEAR(#REF!),MONTH(#REF!)+#REF!,DAY(#REF!))</f>
        <v>#REF!</v>
      </c>
      <c r="X105" s="143" t="e">
        <f>IF(AND(#REF!&lt;=X$97,Berechnungen!$W104&gt;X$97),#REF!,0)</f>
        <v>#REF!</v>
      </c>
      <c r="Y105" s="143" t="e">
        <f>IF(AND(#REF!&lt;=Y$97,Berechnungen!$W104&gt;Y$97),#REF!,0)</f>
        <v>#REF!</v>
      </c>
      <c r="Z105" s="143" t="e">
        <f>IF(AND(#REF!&lt;=Z$97,Berechnungen!$W104&gt;Z$97),#REF!,0)</f>
        <v>#REF!</v>
      </c>
      <c r="AA105" s="143" t="e">
        <f>IF(AND(#REF!&lt;=AA$97,Berechnungen!$W104&gt;AA$97),#REF!,0)</f>
        <v>#REF!</v>
      </c>
      <c r="AB105" s="143" t="e">
        <f>IF(AND(#REF!&lt;=AB$97,Berechnungen!$W104&gt;AB$97),#REF!,0)</f>
        <v>#REF!</v>
      </c>
      <c r="AC105" s="143" t="e">
        <f>IF(AND(#REF!&lt;=AC$97,Berechnungen!$W104&gt;AC$97),#REF!,0)</f>
        <v>#REF!</v>
      </c>
      <c r="AD105" s="143" t="e">
        <f>IF(AND(#REF!&lt;=AD$97,Berechnungen!$W104&gt;AD$97),#REF!,0)</f>
        <v>#REF!</v>
      </c>
      <c r="AE105" s="143" t="e">
        <f>IF(AND(#REF!&lt;=AE$97,Berechnungen!$W104&gt;AE$97),#REF!,0)</f>
        <v>#REF!</v>
      </c>
      <c r="AF105" s="143" t="e">
        <f>IF(AND(#REF!&lt;=AF$97,Berechnungen!$W104&gt;AF$97),#REF!,0)</f>
        <v>#REF!</v>
      </c>
      <c r="AG105" s="143" t="e">
        <f>IF(AND(#REF!&lt;=AG$97,Berechnungen!$W104&gt;AG$97),#REF!,0)</f>
        <v>#REF!</v>
      </c>
      <c r="AH105" s="143" t="e">
        <f>IF(AND(#REF!&lt;=AH$97,Berechnungen!$W104&gt;AH$97),#REF!,0)</f>
        <v>#REF!</v>
      </c>
      <c r="AI105" s="143" t="e">
        <f>IF(AND(#REF!&lt;=AI$97,Berechnungen!$W104&gt;AI$97),#REF!,0)</f>
        <v>#REF!</v>
      </c>
      <c r="AJ105" s="144" t="e">
        <f t="shared" si="74"/>
        <v>#REF!</v>
      </c>
      <c r="AK105" s="144"/>
      <c r="AL105" s="150" t="e">
        <f t="shared" si="75"/>
        <v>#REF!</v>
      </c>
      <c r="AM105" s="325" t="str">
        <f>'Rentabilität 2020'!D52</f>
        <v>Reparaturen</v>
      </c>
      <c r="AN105" s="319" t="e">
        <f>IF(#REF!&gt;'Rentabilität 2020'!E$3,0,'Rentabilität 2020'!E52)</f>
        <v>#REF!</v>
      </c>
      <c r="AO105" s="319" t="e">
        <f>IF(#REF!&gt;'Rentabilität 2020'!F$3,0,'Rentabilität 2020'!F52)</f>
        <v>#REF!</v>
      </c>
      <c r="AP105" s="319" t="e">
        <f>IF(#REF!&gt;'Rentabilität 2020'!G$3,0,'Rentabilität 2020'!G52)</f>
        <v>#REF!</v>
      </c>
      <c r="AQ105" s="319" t="e">
        <f>IF(#REF!&gt;'Rentabilität 2020'!H$3,0,'Rentabilität 2020'!H52)</f>
        <v>#REF!</v>
      </c>
      <c r="AR105" s="319" t="e">
        <f>IF(#REF!&gt;'Rentabilität 2020'!I$3,0,'Rentabilität 2020'!I52)</f>
        <v>#REF!</v>
      </c>
      <c r="AS105" s="319" t="e">
        <f>IF(#REF!&gt;'Rentabilität 2020'!J$3,0,'Rentabilität 2020'!J52)</f>
        <v>#REF!</v>
      </c>
      <c r="AT105" s="319" t="e">
        <f>IF(#REF!&gt;'Rentabilität 2020'!K$3,0,'Rentabilität 2020'!K52)</f>
        <v>#REF!</v>
      </c>
      <c r="AU105" s="319" t="e">
        <f>IF(#REF!&gt;'Rentabilität 2020'!L$3,0,'Rentabilität 2020'!L52)</f>
        <v>#REF!</v>
      </c>
      <c r="AV105" s="319" t="e">
        <f>IF(#REF!&gt;'Rentabilität 2020'!M$3,0,'Rentabilität 2020'!M52)</f>
        <v>#REF!</v>
      </c>
      <c r="AW105" s="319" t="e">
        <f>IF(#REF!&gt;'Rentabilität 2020'!N$3,0,'Rentabilität 2020'!N52)</f>
        <v>#REF!</v>
      </c>
      <c r="AX105" s="319" t="e">
        <f>IF(#REF!&gt;'Rentabilität 2020'!O$3,0,'Rentabilität 2020'!O52)</f>
        <v>#REF!</v>
      </c>
      <c r="AY105" s="319" t="e">
        <f>IF(#REF!&gt;'Rentabilität 2020'!P$3,0,'Rentabilität 2020'!P52)</f>
        <v>#REF!</v>
      </c>
      <c r="AZ105" s="319" t="e">
        <f t="shared" si="69"/>
        <v>#REF!</v>
      </c>
      <c r="BB105" s="326"/>
      <c r="BC105" s="1"/>
      <c r="BD105" s="384" t="s">
        <v>629</v>
      </c>
      <c r="BE105" s="384">
        <v>465</v>
      </c>
      <c r="BF105" s="350">
        <f t="shared" si="47"/>
        <v>4.6500000000000004</v>
      </c>
      <c r="BG105" s="1"/>
      <c r="BH105" s="1"/>
    </row>
    <row r="106" spans="1:60" ht="14.25" x14ac:dyDescent="0.2">
      <c r="A106" s="206">
        <v>10</v>
      </c>
      <c r="B106" s="215" t="e">
        <f t="shared" si="71"/>
        <v>#REF!</v>
      </c>
      <c r="C106" s="216" t="s">
        <v>24</v>
      </c>
      <c r="D106" s="217" t="e">
        <f t="shared" si="72"/>
        <v>#REF!</v>
      </c>
      <c r="E106" s="216" t="s">
        <v>24</v>
      </c>
      <c r="F106" s="217" t="e">
        <f t="shared" si="73"/>
        <v>#REF!</v>
      </c>
      <c r="G106" s="216" t="s">
        <v>24</v>
      </c>
      <c r="H106" s="217" t="e">
        <f t="shared" si="73"/>
        <v>#REF!</v>
      </c>
      <c r="I106" s="216" t="s">
        <v>24</v>
      </c>
      <c r="J106" s="195"/>
      <c r="K106" s="84" t="s">
        <v>71</v>
      </c>
      <c r="L106" s="88" t="e">
        <f>#REF!</f>
        <v>#REF!</v>
      </c>
      <c r="M106" s="94" t="e">
        <f t="shared" si="76"/>
        <v>#REF!</v>
      </c>
      <c r="N106" s="88" t="e">
        <f t="shared" si="77"/>
        <v>#REF!</v>
      </c>
      <c r="O106" s="88" t="e">
        <f t="shared" si="78"/>
        <v>#REF!</v>
      </c>
      <c r="P106" s="88" t="e">
        <f t="shared" si="79"/>
        <v>#REF!</v>
      </c>
      <c r="Q106" s="246"/>
      <c r="R106" s="246"/>
      <c r="S106" s="246"/>
      <c r="T106" s="246"/>
      <c r="U106" s="246"/>
      <c r="V106" s="247"/>
      <c r="W106" s="136" t="e">
        <f>DATE(YEAR(#REF!),MONTH(#REF!)+#REF!,DAY(#REF!))</f>
        <v>#REF!</v>
      </c>
      <c r="X106" s="143" t="e">
        <f>IF(AND(#REF!&lt;=X$97,Berechnungen!$W105&gt;X$97),#REF!,0)</f>
        <v>#REF!</v>
      </c>
      <c r="Y106" s="143" t="e">
        <f>IF(AND(#REF!&lt;=Y$97,Berechnungen!$W105&gt;Y$97),#REF!,0)</f>
        <v>#REF!</v>
      </c>
      <c r="Z106" s="143" t="e">
        <f>IF(AND(#REF!&lt;=Z$97,Berechnungen!$W105&gt;Z$97),#REF!,0)</f>
        <v>#REF!</v>
      </c>
      <c r="AA106" s="143" t="e">
        <f>IF(AND(#REF!&lt;=AA$97,Berechnungen!$W105&gt;AA$97),#REF!,0)</f>
        <v>#REF!</v>
      </c>
      <c r="AB106" s="143" t="e">
        <f>IF(AND(#REF!&lt;=AB$97,Berechnungen!$W105&gt;AB$97),#REF!,0)</f>
        <v>#REF!</v>
      </c>
      <c r="AC106" s="143" t="e">
        <f>IF(AND(#REF!&lt;=AC$97,Berechnungen!$W105&gt;AC$97),#REF!,0)</f>
        <v>#REF!</v>
      </c>
      <c r="AD106" s="143" t="e">
        <f>IF(AND(#REF!&lt;=AD$97,Berechnungen!$W105&gt;AD$97),#REF!,0)</f>
        <v>#REF!</v>
      </c>
      <c r="AE106" s="143" t="e">
        <f>IF(AND(#REF!&lt;=AE$97,Berechnungen!$W105&gt;AE$97),#REF!,0)</f>
        <v>#REF!</v>
      </c>
      <c r="AF106" s="143" t="e">
        <f>IF(AND(#REF!&lt;=AF$97,Berechnungen!$W105&gt;AF$97),#REF!,0)</f>
        <v>#REF!</v>
      </c>
      <c r="AG106" s="143" t="e">
        <f>IF(AND(#REF!&lt;=AG$97,Berechnungen!$W105&gt;AG$97),#REF!,0)</f>
        <v>#REF!</v>
      </c>
      <c r="AH106" s="143" t="e">
        <f>IF(AND(#REF!&lt;=AH$97,Berechnungen!$W105&gt;AH$97),#REF!,0)</f>
        <v>#REF!</v>
      </c>
      <c r="AI106" s="143" t="e">
        <f>IF(AND(#REF!&lt;=AI$97,Berechnungen!$W105&gt;AI$97),#REF!,0)</f>
        <v>#REF!</v>
      </c>
      <c r="AJ106" s="144" t="e">
        <f t="shared" si="74"/>
        <v>#REF!</v>
      </c>
      <c r="AK106" s="144"/>
      <c r="AL106" s="150" t="e">
        <f t="shared" si="75"/>
        <v>#REF!</v>
      </c>
      <c r="AM106" s="329" t="str">
        <f>'Rentabilität 2020'!D53</f>
        <v>Garagenmiete</v>
      </c>
      <c r="AN106" s="319" t="e">
        <f>IF(#REF!&gt;'Rentabilität 2020'!E$3,0,'Rentabilität 2020'!E53)</f>
        <v>#REF!</v>
      </c>
      <c r="AO106" s="319" t="e">
        <f>IF(#REF!&gt;'Rentabilität 2020'!F$3,0,'Rentabilität 2020'!F53)</f>
        <v>#REF!</v>
      </c>
      <c r="AP106" s="319" t="e">
        <f>IF(#REF!&gt;'Rentabilität 2020'!G$3,0,'Rentabilität 2020'!G53)</f>
        <v>#REF!</v>
      </c>
      <c r="AQ106" s="319" t="e">
        <f>IF(#REF!&gt;'Rentabilität 2020'!H$3,0,'Rentabilität 2020'!H53)</f>
        <v>#REF!</v>
      </c>
      <c r="AR106" s="319" t="e">
        <f>IF(#REF!&gt;'Rentabilität 2020'!I$3,0,'Rentabilität 2020'!I53)</f>
        <v>#REF!</v>
      </c>
      <c r="AS106" s="319" t="e">
        <f>IF(#REF!&gt;'Rentabilität 2020'!J$3,0,'Rentabilität 2020'!J53)</f>
        <v>#REF!</v>
      </c>
      <c r="AT106" s="319" t="e">
        <f>IF(#REF!&gt;'Rentabilität 2020'!K$3,0,'Rentabilität 2020'!K53)</f>
        <v>#REF!</v>
      </c>
      <c r="AU106" s="319" t="e">
        <f>IF(#REF!&gt;'Rentabilität 2020'!L$3,0,'Rentabilität 2020'!L53)</f>
        <v>#REF!</v>
      </c>
      <c r="AV106" s="319" t="e">
        <f>IF(#REF!&gt;'Rentabilität 2020'!M$3,0,'Rentabilität 2020'!M53)</f>
        <v>#REF!</v>
      </c>
      <c r="AW106" s="319" t="e">
        <f>IF(#REF!&gt;'Rentabilität 2020'!N$3,0,'Rentabilität 2020'!N53)</f>
        <v>#REF!</v>
      </c>
      <c r="AX106" s="319" t="e">
        <f>IF(#REF!&gt;'Rentabilität 2020'!O$3,0,'Rentabilität 2020'!O53)</f>
        <v>#REF!</v>
      </c>
      <c r="AY106" s="319" t="e">
        <f>IF(#REF!&gt;'Rentabilität 2020'!P$3,0,'Rentabilität 2020'!P53)</f>
        <v>#REF!</v>
      </c>
      <c r="AZ106" s="319" t="e">
        <f t="shared" si="69"/>
        <v>#REF!</v>
      </c>
      <c r="BB106" s="326"/>
      <c r="BC106" s="1"/>
      <c r="BD106" s="384" t="s">
        <v>313</v>
      </c>
      <c r="BE106" s="384">
        <v>416</v>
      </c>
      <c r="BF106" s="350">
        <f t="shared" si="47"/>
        <v>4.16</v>
      </c>
      <c r="BG106" s="1"/>
      <c r="BH106" s="1"/>
    </row>
    <row r="107" spans="1:60" ht="14.25" x14ac:dyDescent="0.2">
      <c r="A107" s="206">
        <v>11</v>
      </c>
      <c r="B107" s="215" t="e">
        <f t="shared" si="71"/>
        <v>#REF!</v>
      </c>
      <c r="C107" s="216" t="s">
        <v>25</v>
      </c>
      <c r="D107" s="217" t="e">
        <f t="shared" si="72"/>
        <v>#REF!</v>
      </c>
      <c r="E107" s="216" t="s">
        <v>25</v>
      </c>
      <c r="F107" s="217" t="e">
        <f t="shared" si="73"/>
        <v>#REF!</v>
      </c>
      <c r="G107" s="216" t="s">
        <v>25</v>
      </c>
      <c r="H107" s="217" t="e">
        <f t="shared" si="73"/>
        <v>#REF!</v>
      </c>
      <c r="I107" s="216" t="s">
        <v>25</v>
      </c>
      <c r="J107" s="195"/>
      <c r="K107" s="84" t="s">
        <v>73</v>
      </c>
      <c r="L107" s="88" t="e">
        <f>#REF!</f>
        <v>#REF!</v>
      </c>
      <c r="M107" s="94" t="e">
        <f t="shared" si="76"/>
        <v>#REF!</v>
      </c>
      <c r="N107" s="88" t="e">
        <f t="shared" si="77"/>
        <v>#REF!</v>
      </c>
      <c r="O107" s="88" t="e">
        <f t="shared" si="78"/>
        <v>#REF!</v>
      </c>
      <c r="P107" s="88" t="e">
        <f t="shared" si="79"/>
        <v>#REF!</v>
      </c>
      <c r="Q107" s="246"/>
      <c r="R107" s="246"/>
      <c r="S107" s="246"/>
      <c r="T107" s="246"/>
      <c r="U107" s="246"/>
      <c r="V107" s="247"/>
      <c r="W107" s="136" t="e">
        <f>DATE(YEAR(#REF!),MONTH(#REF!)+#REF!,DAY(#REF!))</f>
        <v>#REF!</v>
      </c>
      <c r="X107" s="143" t="e">
        <f>IF(AND(#REF!&lt;=X$97,Berechnungen!$W106&gt;X$97),#REF!,0)</f>
        <v>#REF!</v>
      </c>
      <c r="Y107" s="143" t="e">
        <f>IF(AND(#REF!&lt;=Y$97,Berechnungen!$W106&gt;Y$97),#REF!,0)</f>
        <v>#REF!</v>
      </c>
      <c r="Z107" s="143" t="e">
        <f>IF(AND(#REF!&lt;=Z$97,Berechnungen!$W106&gt;Z$97),#REF!,0)</f>
        <v>#REF!</v>
      </c>
      <c r="AA107" s="143" t="e">
        <f>IF(AND(#REF!&lt;=AA$97,Berechnungen!$W106&gt;AA$97),#REF!,0)</f>
        <v>#REF!</v>
      </c>
      <c r="AB107" s="143" t="e">
        <f>IF(AND(#REF!&lt;=AB$97,Berechnungen!$W106&gt;AB$97),#REF!,0)</f>
        <v>#REF!</v>
      </c>
      <c r="AC107" s="143" t="e">
        <f>IF(AND(#REF!&lt;=AC$97,Berechnungen!$W106&gt;AC$97),#REF!,0)</f>
        <v>#REF!</v>
      </c>
      <c r="AD107" s="143" t="e">
        <f>IF(AND(#REF!&lt;=AD$97,Berechnungen!$W106&gt;AD$97),#REF!,0)</f>
        <v>#REF!</v>
      </c>
      <c r="AE107" s="143" t="e">
        <f>IF(AND(#REF!&lt;=AE$97,Berechnungen!$W106&gt;AE$97),#REF!,0)</f>
        <v>#REF!</v>
      </c>
      <c r="AF107" s="143" t="e">
        <f>IF(AND(#REF!&lt;=AF$97,Berechnungen!$W106&gt;AF$97),#REF!,0)</f>
        <v>#REF!</v>
      </c>
      <c r="AG107" s="143" t="e">
        <f>IF(AND(#REF!&lt;=AG$97,Berechnungen!$W106&gt;AG$97),#REF!,0)</f>
        <v>#REF!</v>
      </c>
      <c r="AH107" s="143" t="e">
        <f>IF(AND(#REF!&lt;=AH$97,Berechnungen!$W106&gt;AH$97),#REF!,0)</f>
        <v>#REF!</v>
      </c>
      <c r="AI107" s="143" t="e">
        <f>IF(AND(#REF!&lt;=AI$97,Berechnungen!$W106&gt;AI$97),#REF!,0)</f>
        <v>#REF!</v>
      </c>
      <c r="AJ107" s="144" t="e">
        <f t="shared" si="74"/>
        <v>#REF!</v>
      </c>
      <c r="AK107" s="144"/>
      <c r="AL107" s="150" t="e">
        <f t="shared" si="75"/>
        <v>#REF!</v>
      </c>
      <c r="AM107" s="329" t="str">
        <f>'Rentabilität 2020'!D54</f>
        <v>Leasingfahrzeuge</v>
      </c>
      <c r="AN107" s="319" t="e">
        <f>IF(#REF!&gt;'Rentabilität 2020'!E$3,0,'Rentabilität 2020'!E54)</f>
        <v>#REF!</v>
      </c>
      <c r="AO107" s="319" t="e">
        <f>IF(#REF!&gt;'Rentabilität 2020'!F$3,0,'Rentabilität 2020'!F54)</f>
        <v>#REF!</v>
      </c>
      <c r="AP107" s="319" t="e">
        <f>IF(#REF!&gt;'Rentabilität 2020'!G$3,0,'Rentabilität 2020'!G54)</f>
        <v>#REF!</v>
      </c>
      <c r="AQ107" s="319" t="e">
        <f>IF(#REF!&gt;'Rentabilität 2020'!H$3,0,'Rentabilität 2020'!H54)</f>
        <v>#REF!</v>
      </c>
      <c r="AR107" s="319" t="e">
        <f>IF(#REF!&gt;'Rentabilität 2020'!I$3,0,'Rentabilität 2020'!I54)</f>
        <v>#REF!</v>
      </c>
      <c r="AS107" s="319" t="e">
        <f>IF(#REF!&gt;'Rentabilität 2020'!J$3,0,'Rentabilität 2020'!J54)</f>
        <v>#REF!</v>
      </c>
      <c r="AT107" s="319" t="e">
        <f>IF(#REF!&gt;'Rentabilität 2020'!K$3,0,'Rentabilität 2020'!K54)</f>
        <v>#REF!</v>
      </c>
      <c r="AU107" s="319" t="e">
        <f>IF(#REF!&gt;'Rentabilität 2020'!L$3,0,'Rentabilität 2020'!L54)</f>
        <v>#REF!</v>
      </c>
      <c r="AV107" s="319" t="e">
        <f>IF(#REF!&gt;'Rentabilität 2020'!M$3,0,'Rentabilität 2020'!M54)</f>
        <v>#REF!</v>
      </c>
      <c r="AW107" s="319" t="e">
        <f>IF(#REF!&gt;'Rentabilität 2020'!N$3,0,'Rentabilität 2020'!N54)</f>
        <v>#REF!</v>
      </c>
      <c r="AX107" s="319" t="e">
        <f>IF(#REF!&gt;'Rentabilität 2020'!O$3,0,'Rentabilität 2020'!O54)</f>
        <v>#REF!</v>
      </c>
      <c r="AY107" s="319" t="e">
        <f>IF(#REF!&gt;'Rentabilität 2020'!P$3,0,'Rentabilität 2020'!P54)</f>
        <v>#REF!</v>
      </c>
      <c r="AZ107" s="319" t="e">
        <f t="shared" si="69"/>
        <v>#REF!</v>
      </c>
      <c r="BB107" s="326"/>
      <c r="BC107" s="1"/>
      <c r="BD107" s="384" t="s">
        <v>314</v>
      </c>
      <c r="BE107" s="384">
        <v>418</v>
      </c>
      <c r="BF107" s="350">
        <f t="shared" si="47"/>
        <v>4.18</v>
      </c>
      <c r="BG107" s="1"/>
      <c r="BH107" s="1"/>
    </row>
    <row r="108" spans="1:60" ht="14.25" x14ac:dyDescent="0.2">
      <c r="A108" s="206">
        <v>12</v>
      </c>
      <c r="B108" s="215" t="e">
        <f t="shared" si="71"/>
        <v>#REF!</v>
      </c>
      <c r="C108" s="216" t="s">
        <v>26</v>
      </c>
      <c r="D108" s="217" t="e">
        <f t="shared" si="72"/>
        <v>#REF!</v>
      </c>
      <c r="E108" s="216" t="s">
        <v>26</v>
      </c>
      <c r="F108" s="217" t="e">
        <f t="shared" si="73"/>
        <v>#REF!</v>
      </c>
      <c r="G108" s="216" t="s">
        <v>26</v>
      </c>
      <c r="H108" s="217" t="e">
        <f t="shared" si="73"/>
        <v>#REF!</v>
      </c>
      <c r="I108" s="216" t="s">
        <v>26</v>
      </c>
      <c r="J108" s="195"/>
      <c r="K108" s="84" t="s">
        <v>75</v>
      </c>
      <c r="L108" s="88" t="e">
        <f>#REF!</f>
        <v>#REF!</v>
      </c>
      <c r="M108" s="94" t="e">
        <f t="shared" si="76"/>
        <v>#REF!</v>
      </c>
      <c r="N108" s="88" t="e">
        <f t="shared" si="77"/>
        <v>#REF!</v>
      </c>
      <c r="O108" s="88" t="e">
        <f t="shared" si="78"/>
        <v>#REF!</v>
      </c>
      <c r="P108" s="88" t="e">
        <f t="shared" si="79"/>
        <v>#REF!</v>
      </c>
      <c r="Q108" s="246"/>
      <c r="R108" s="246"/>
      <c r="S108" s="246"/>
      <c r="T108" s="246"/>
      <c r="U108" s="246"/>
      <c r="V108" s="247"/>
      <c r="W108" s="136" t="e">
        <f>DATE(YEAR(#REF!),MONTH(#REF!)+#REF!,DAY(#REF!))</f>
        <v>#REF!</v>
      </c>
      <c r="X108" s="143" t="e">
        <f>IF(AND(#REF!&lt;=X$97,Berechnungen!$W107&gt;X$97),#REF!,0)</f>
        <v>#REF!</v>
      </c>
      <c r="Y108" s="143" t="e">
        <f>IF(AND(#REF!&lt;=Y$97,Berechnungen!$W107&gt;Y$97),#REF!,0)</f>
        <v>#REF!</v>
      </c>
      <c r="Z108" s="143" t="e">
        <f>IF(AND(#REF!&lt;=Z$97,Berechnungen!$W107&gt;Z$97),#REF!,0)</f>
        <v>#REF!</v>
      </c>
      <c r="AA108" s="143" t="e">
        <f>IF(AND(#REF!&lt;=AA$97,Berechnungen!$W107&gt;AA$97),#REF!,0)</f>
        <v>#REF!</v>
      </c>
      <c r="AB108" s="143" t="e">
        <f>IF(AND(#REF!&lt;=AB$97,Berechnungen!$W107&gt;AB$97),#REF!,0)</f>
        <v>#REF!</v>
      </c>
      <c r="AC108" s="143" t="e">
        <f>IF(AND(#REF!&lt;=AC$97,Berechnungen!$W107&gt;AC$97),#REF!,0)</f>
        <v>#REF!</v>
      </c>
      <c r="AD108" s="143" t="e">
        <f>IF(AND(#REF!&lt;=AD$97,Berechnungen!$W107&gt;AD$97),#REF!,0)</f>
        <v>#REF!</v>
      </c>
      <c r="AE108" s="143" t="e">
        <f>IF(AND(#REF!&lt;=AE$97,Berechnungen!$W107&gt;AE$97),#REF!,0)</f>
        <v>#REF!</v>
      </c>
      <c r="AF108" s="143" t="e">
        <f>IF(AND(#REF!&lt;=AF$97,Berechnungen!$W107&gt;AF$97),#REF!,0)</f>
        <v>#REF!</v>
      </c>
      <c r="AG108" s="143" t="e">
        <f>IF(AND(#REF!&lt;=AG$97,Berechnungen!$W107&gt;AG$97),#REF!,0)</f>
        <v>#REF!</v>
      </c>
      <c r="AH108" s="143" t="e">
        <f>IF(AND(#REF!&lt;=AH$97,Berechnungen!$W107&gt;AH$97),#REF!,0)</f>
        <v>#REF!</v>
      </c>
      <c r="AI108" s="143" t="e">
        <f>IF(AND(#REF!&lt;=AI$97,Berechnungen!$W107&gt;AI$97),#REF!,0)</f>
        <v>#REF!</v>
      </c>
      <c r="AJ108" s="144" t="e">
        <f t="shared" si="74"/>
        <v>#REF!</v>
      </c>
      <c r="AK108" s="144"/>
      <c r="AL108" s="150" t="e">
        <f t="shared" si="75"/>
        <v>#REF!</v>
      </c>
      <c r="AM108" s="329" t="str">
        <f>'Rentabilität 2020'!D55</f>
        <v>sonstige Kosten</v>
      </c>
      <c r="AN108" s="319" t="e">
        <f>IF(#REF!&gt;'Rentabilität 2020'!E$3,0,'Rentabilität 2020'!E55)</f>
        <v>#REF!</v>
      </c>
      <c r="AO108" s="319" t="e">
        <f>IF(#REF!&gt;'Rentabilität 2020'!F$3,0,'Rentabilität 2020'!F55)</f>
        <v>#REF!</v>
      </c>
      <c r="AP108" s="319" t="e">
        <f>IF(#REF!&gt;'Rentabilität 2020'!G$3,0,'Rentabilität 2020'!G55)</f>
        <v>#REF!</v>
      </c>
      <c r="AQ108" s="319" t="e">
        <f>IF(#REF!&gt;'Rentabilität 2020'!H$3,0,'Rentabilität 2020'!H55)</f>
        <v>#REF!</v>
      </c>
      <c r="AR108" s="319" t="e">
        <f>IF(#REF!&gt;'Rentabilität 2020'!I$3,0,'Rentabilität 2020'!I55)</f>
        <v>#REF!</v>
      </c>
      <c r="AS108" s="319" t="e">
        <f>IF(#REF!&gt;'Rentabilität 2020'!J$3,0,'Rentabilität 2020'!J55)</f>
        <v>#REF!</v>
      </c>
      <c r="AT108" s="319" t="e">
        <f>IF(#REF!&gt;'Rentabilität 2020'!K$3,0,'Rentabilität 2020'!K55)</f>
        <v>#REF!</v>
      </c>
      <c r="AU108" s="319" t="e">
        <f>IF(#REF!&gt;'Rentabilität 2020'!L$3,0,'Rentabilität 2020'!L55)</f>
        <v>#REF!</v>
      </c>
      <c r="AV108" s="319" t="e">
        <f>IF(#REF!&gt;'Rentabilität 2020'!M$3,0,'Rentabilität 2020'!M55)</f>
        <v>#REF!</v>
      </c>
      <c r="AW108" s="319" t="e">
        <f>IF(#REF!&gt;'Rentabilität 2020'!N$3,0,'Rentabilität 2020'!N55)</f>
        <v>#REF!</v>
      </c>
      <c r="AX108" s="319" t="e">
        <f>IF(#REF!&gt;'Rentabilität 2020'!O$3,0,'Rentabilität 2020'!O55)</f>
        <v>#REF!</v>
      </c>
      <c r="AY108" s="319" t="e">
        <f>IF(#REF!&gt;'Rentabilität 2020'!P$3,0,'Rentabilität 2020'!P55)</f>
        <v>#REF!</v>
      </c>
      <c r="AZ108" s="319" t="e">
        <f t="shared" si="69"/>
        <v>#REF!</v>
      </c>
      <c r="BB108" s="326"/>
      <c r="BC108" s="1"/>
      <c r="BD108" s="384" t="s">
        <v>315</v>
      </c>
      <c r="BE108" s="384">
        <v>417</v>
      </c>
      <c r="BF108" s="350">
        <f t="shared" si="47"/>
        <v>4.17</v>
      </c>
      <c r="BG108" s="1"/>
      <c r="BH108" s="1"/>
    </row>
    <row r="109" spans="1:60" ht="14.25" x14ac:dyDescent="0.2">
      <c r="A109" s="206">
        <v>13</v>
      </c>
      <c r="B109" s="215" t="e">
        <f t="shared" si="71"/>
        <v>#REF!</v>
      </c>
      <c r="C109" s="216" t="s">
        <v>27</v>
      </c>
      <c r="D109" s="217" t="e">
        <f t="shared" si="72"/>
        <v>#REF!</v>
      </c>
      <c r="E109" s="216" t="s">
        <v>27</v>
      </c>
      <c r="F109" s="217" t="e">
        <f t="shared" si="73"/>
        <v>#REF!</v>
      </c>
      <c r="G109" s="216" t="s">
        <v>27</v>
      </c>
      <c r="H109" s="217" t="e">
        <f t="shared" si="73"/>
        <v>#REF!</v>
      </c>
      <c r="I109" s="216" t="s">
        <v>27</v>
      </c>
      <c r="J109" s="195"/>
      <c r="K109" s="84" t="s">
        <v>76</v>
      </c>
      <c r="L109" s="88" t="e">
        <f>#REF!</f>
        <v>#REF!</v>
      </c>
      <c r="M109" s="94" t="e">
        <f t="shared" si="76"/>
        <v>#REF!</v>
      </c>
      <c r="N109" s="88" t="e">
        <f t="shared" si="77"/>
        <v>#REF!</v>
      </c>
      <c r="O109" s="88" t="e">
        <f t="shared" si="78"/>
        <v>#REF!</v>
      </c>
      <c r="P109" s="88" t="e">
        <f t="shared" si="79"/>
        <v>#REF!</v>
      </c>
      <c r="Q109" s="246"/>
      <c r="R109" s="246"/>
      <c r="S109" s="246"/>
      <c r="T109" s="246"/>
      <c r="U109" s="246"/>
      <c r="V109" s="247"/>
      <c r="W109" s="136" t="e">
        <f>DATE(YEAR(#REF!),MONTH(#REF!)+#REF!,DAY(#REF!))</f>
        <v>#REF!</v>
      </c>
      <c r="X109" s="143" t="e">
        <f>IF(AND(#REF!&lt;=X$97,Berechnungen!$W108&gt;X$97),#REF!,0)</f>
        <v>#REF!</v>
      </c>
      <c r="Y109" s="143" t="e">
        <f>IF(AND(#REF!&lt;=Y$97,Berechnungen!$W108&gt;Y$97),#REF!,0)</f>
        <v>#REF!</v>
      </c>
      <c r="Z109" s="143" t="e">
        <f>IF(AND(#REF!&lt;=Z$97,Berechnungen!$W108&gt;Z$97),#REF!,0)</f>
        <v>#REF!</v>
      </c>
      <c r="AA109" s="143" t="e">
        <f>IF(AND(#REF!&lt;=AA$97,Berechnungen!$W108&gt;AA$97),#REF!,0)</f>
        <v>#REF!</v>
      </c>
      <c r="AB109" s="143" t="e">
        <f>IF(AND(#REF!&lt;=AB$97,Berechnungen!$W108&gt;AB$97),#REF!,0)</f>
        <v>#REF!</v>
      </c>
      <c r="AC109" s="143" t="e">
        <f>IF(AND(#REF!&lt;=AC$97,Berechnungen!$W108&gt;AC$97),#REF!,0)</f>
        <v>#REF!</v>
      </c>
      <c r="AD109" s="143" t="e">
        <f>IF(AND(#REF!&lt;=AD$97,Berechnungen!$W108&gt;AD$97),#REF!,0)</f>
        <v>#REF!</v>
      </c>
      <c r="AE109" s="143" t="e">
        <f>IF(AND(#REF!&lt;=AE$97,Berechnungen!$W108&gt;AE$97),#REF!,0)</f>
        <v>#REF!</v>
      </c>
      <c r="AF109" s="143" t="e">
        <f>IF(AND(#REF!&lt;=AF$97,Berechnungen!$W108&gt;AF$97),#REF!,0)</f>
        <v>#REF!</v>
      </c>
      <c r="AG109" s="143" t="e">
        <f>IF(AND(#REF!&lt;=AG$97,Berechnungen!$W108&gt;AG$97),#REF!,0)</f>
        <v>#REF!</v>
      </c>
      <c r="AH109" s="143" t="e">
        <f>IF(AND(#REF!&lt;=AH$97,Berechnungen!$W108&gt;AH$97),#REF!,0)</f>
        <v>#REF!</v>
      </c>
      <c r="AI109" s="143" t="e">
        <f>IF(AND(#REF!&lt;=AI$97,Berechnungen!$W108&gt;AI$97),#REF!,0)</f>
        <v>#REF!</v>
      </c>
      <c r="AJ109" s="144" t="e">
        <f t="shared" si="74"/>
        <v>#REF!</v>
      </c>
      <c r="AK109" s="144"/>
      <c r="AL109" s="150" t="e">
        <f t="shared" si="75"/>
        <v>#REF!</v>
      </c>
      <c r="AM109" s="329" t="str">
        <f>'Rentabilität 2020'!D56</f>
        <v>oder Kilometerpauschale 0,30 €/km</v>
      </c>
      <c r="AN109" s="319" t="e">
        <f>IF(#REF!&gt;'Rentabilität 2020'!E$3,0,'Rentabilität 2020'!E56)</f>
        <v>#REF!</v>
      </c>
      <c r="AO109" s="319" t="e">
        <f>IF(#REF!&gt;'Rentabilität 2020'!F$3,0,'Rentabilität 2020'!F56)</f>
        <v>#REF!</v>
      </c>
      <c r="AP109" s="319" t="e">
        <f>IF(#REF!&gt;'Rentabilität 2020'!G$3,0,'Rentabilität 2020'!G56)</f>
        <v>#REF!</v>
      </c>
      <c r="AQ109" s="319" t="e">
        <f>IF(#REF!&gt;'Rentabilität 2020'!H$3,0,'Rentabilität 2020'!H56)</f>
        <v>#REF!</v>
      </c>
      <c r="AR109" s="319" t="e">
        <f>IF(#REF!&gt;'Rentabilität 2020'!I$3,0,'Rentabilität 2020'!I56)</f>
        <v>#REF!</v>
      </c>
      <c r="AS109" s="319" t="e">
        <f>IF(#REF!&gt;'Rentabilität 2020'!J$3,0,'Rentabilität 2020'!J56)</f>
        <v>#REF!</v>
      </c>
      <c r="AT109" s="319" t="e">
        <f>IF(#REF!&gt;'Rentabilität 2020'!K$3,0,'Rentabilität 2020'!K56)</f>
        <v>#REF!</v>
      </c>
      <c r="AU109" s="319" t="e">
        <f>IF(#REF!&gt;'Rentabilität 2020'!L$3,0,'Rentabilität 2020'!L56)</f>
        <v>#REF!</v>
      </c>
      <c r="AV109" s="319" t="e">
        <f>IF(#REF!&gt;'Rentabilität 2020'!M$3,0,'Rentabilität 2020'!M56)</f>
        <v>#REF!</v>
      </c>
      <c r="AW109" s="319" t="e">
        <f>IF(#REF!&gt;'Rentabilität 2020'!N$3,0,'Rentabilität 2020'!N56)</f>
        <v>#REF!</v>
      </c>
      <c r="AX109" s="319" t="e">
        <f>IF(#REF!&gt;'Rentabilität 2020'!O$3,0,'Rentabilität 2020'!O56)</f>
        <v>#REF!</v>
      </c>
      <c r="AY109" s="319" t="e">
        <f>IF(#REF!&gt;'Rentabilität 2020'!P$3,0,'Rentabilität 2020'!P56)</f>
        <v>#REF!</v>
      </c>
      <c r="AZ109" s="319" t="e">
        <f t="shared" si="69"/>
        <v>#REF!</v>
      </c>
      <c r="BB109" s="326"/>
      <c r="BC109" s="1"/>
      <c r="BD109" s="384" t="s">
        <v>316</v>
      </c>
      <c r="BE109" s="384">
        <v>480</v>
      </c>
      <c r="BF109" s="350">
        <f t="shared" si="47"/>
        <v>4.8</v>
      </c>
      <c r="BG109" s="1"/>
      <c r="BH109" s="1"/>
    </row>
    <row r="110" spans="1:60" ht="15" thickBot="1" x14ac:dyDescent="0.25">
      <c r="A110" s="206">
        <v>14</v>
      </c>
      <c r="B110" s="219"/>
      <c r="C110" s="220"/>
      <c r="D110" s="220"/>
      <c r="E110" s="220"/>
      <c r="F110" s="220"/>
      <c r="G110" s="220"/>
      <c r="H110" s="220"/>
      <c r="I110" s="220"/>
      <c r="J110" s="220"/>
      <c r="K110" s="84" t="s">
        <v>78</v>
      </c>
      <c r="L110" s="88" t="e">
        <f>#REF!</f>
        <v>#REF!</v>
      </c>
      <c r="M110" s="94" t="e">
        <f t="shared" si="76"/>
        <v>#REF!</v>
      </c>
      <c r="N110" s="88" t="e">
        <f t="shared" si="77"/>
        <v>#REF!</v>
      </c>
      <c r="O110" s="88" t="e">
        <f t="shared" si="78"/>
        <v>#REF!</v>
      </c>
      <c r="P110" s="88" t="e">
        <f t="shared" si="79"/>
        <v>#REF!</v>
      </c>
      <c r="Q110" s="246"/>
      <c r="R110" s="246"/>
      <c r="S110" s="246"/>
      <c r="T110" s="246"/>
      <c r="U110" s="246"/>
      <c r="V110" s="247"/>
      <c r="W110" s="136"/>
      <c r="X110" s="143" t="e">
        <f>IF(AND(#REF!&lt;=X$97,Berechnungen!$W109&gt;X$97),#REF!,0)</f>
        <v>#REF!</v>
      </c>
      <c r="Y110" s="143" t="e">
        <f>IF(AND(#REF!&lt;=Y$97,Berechnungen!$W109&gt;Y$97),#REF!,0)</f>
        <v>#REF!</v>
      </c>
      <c r="Z110" s="143" t="e">
        <f>IF(AND(#REF!&lt;=Z$97,Berechnungen!$W109&gt;Z$97),#REF!,0)</f>
        <v>#REF!</v>
      </c>
      <c r="AA110" s="143" t="e">
        <f>IF(AND(#REF!&lt;=AA$97,Berechnungen!$W109&gt;AA$97),#REF!,0)</f>
        <v>#REF!</v>
      </c>
      <c r="AB110" s="143" t="e">
        <f>IF(AND(#REF!&lt;=AB$97,Berechnungen!$W109&gt;AB$97),#REF!,0)</f>
        <v>#REF!</v>
      </c>
      <c r="AC110" s="143" t="e">
        <f>IF(AND(#REF!&lt;=AC$97,Berechnungen!$W109&gt;AC$97),#REF!,0)</f>
        <v>#REF!</v>
      </c>
      <c r="AD110" s="143" t="e">
        <f>IF(AND(#REF!&lt;=AD$97,Berechnungen!$W109&gt;AD$97),#REF!,0)</f>
        <v>#REF!</v>
      </c>
      <c r="AE110" s="143" t="e">
        <f>IF(AND(#REF!&lt;=AE$97,Berechnungen!$W109&gt;AE$97),#REF!,0)</f>
        <v>#REF!</v>
      </c>
      <c r="AF110" s="143" t="e">
        <f>IF(AND(#REF!&lt;=AF$97,Berechnungen!$W109&gt;AF$97),#REF!,0)</f>
        <v>#REF!</v>
      </c>
      <c r="AG110" s="143" t="e">
        <f>IF(AND(#REF!&lt;=AG$97,Berechnungen!$W109&gt;AG$97),#REF!,0)</f>
        <v>#REF!</v>
      </c>
      <c r="AH110" s="143" t="e">
        <f>IF(AND(#REF!&lt;=AH$97,Berechnungen!$W109&gt;AH$97),#REF!,0)</f>
        <v>#REF!</v>
      </c>
      <c r="AI110" s="143" t="e">
        <f>IF(AND(#REF!&lt;=AI$97,Berechnungen!$W109&gt;AI$97),#REF!,0)</f>
        <v>#REF!</v>
      </c>
      <c r="AJ110" s="144" t="e">
        <f t="shared" si="74"/>
        <v>#REF!</v>
      </c>
      <c r="AK110" s="144"/>
      <c r="AL110" s="150" t="e">
        <f t="shared" si="75"/>
        <v>#REF!</v>
      </c>
      <c r="AM110" s="329" t="str">
        <f>'Rentabilität 2020'!D59</f>
        <v>Werbekosten</v>
      </c>
      <c r="AN110" s="319" t="e">
        <f>IF(#REF!&gt;'Rentabilität 2020'!E$3,0,'Rentabilität 2020'!E59)</f>
        <v>#REF!</v>
      </c>
      <c r="AO110" s="319" t="e">
        <f>IF(#REF!&gt;'Rentabilität 2020'!F$3,0,'Rentabilität 2020'!F59)</f>
        <v>#REF!</v>
      </c>
      <c r="AP110" s="319" t="e">
        <f>IF(#REF!&gt;'Rentabilität 2020'!G$3,0,'Rentabilität 2020'!G59)</f>
        <v>#REF!</v>
      </c>
      <c r="AQ110" s="319" t="e">
        <f>IF(#REF!&gt;'Rentabilität 2020'!H$3,0,'Rentabilität 2020'!H59)</f>
        <v>#REF!</v>
      </c>
      <c r="AR110" s="319" t="e">
        <f>IF(#REF!&gt;'Rentabilität 2020'!I$3,0,'Rentabilität 2020'!I59)</f>
        <v>#REF!</v>
      </c>
      <c r="AS110" s="319" t="e">
        <f>IF(#REF!&gt;'Rentabilität 2020'!J$3,0,'Rentabilität 2020'!J59)</f>
        <v>#REF!</v>
      </c>
      <c r="AT110" s="319" t="e">
        <f>IF(#REF!&gt;'Rentabilität 2020'!K$3,0,'Rentabilität 2020'!K59)</f>
        <v>#REF!</v>
      </c>
      <c r="AU110" s="319" t="e">
        <f>IF(#REF!&gt;'Rentabilität 2020'!L$3,0,'Rentabilität 2020'!L59)</f>
        <v>#REF!</v>
      </c>
      <c r="AV110" s="319" t="e">
        <f>IF(#REF!&gt;'Rentabilität 2020'!M$3,0,'Rentabilität 2020'!M59)</f>
        <v>#REF!</v>
      </c>
      <c r="AW110" s="319" t="e">
        <f>IF(#REF!&gt;'Rentabilität 2020'!N$3,0,'Rentabilität 2020'!N59)</f>
        <v>#REF!</v>
      </c>
      <c r="AX110" s="319" t="e">
        <f>IF(#REF!&gt;'Rentabilität 2020'!O$3,0,'Rentabilität 2020'!O59)</f>
        <v>#REF!</v>
      </c>
      <c r="AY110" s="319" t="e">
        <f>IF(#REF!&gt;'Rentabilität 2020'!P$3,0,'Rentabilität 2020'!P59)</f>
        <v>#REF!</v>
      </c>
      <c r="AZ110" s="319" t="e">
        <f t="shared" si="69"/>
        <v>#REF!</v>
      </c>
      <c r="BB110" s="326"/>
      <c r="BC110" s="1"/>
      <c r="BD110" s="384" t="s">
        <v>317</v>
      </c>
      <c r="BE110" s="384">
        <v>444</v>
      </c>
      <c r="BF110" s="350">
        <f t="shared" si="47"/>
        <v>4.4400000000000004</v>
      </c>
      <c r="BG110" s="1"/>
      <c r="BH110" s="1"/>
    </row>
    <row r="111" spans="1:60" ht="15" thickBot="1" x14ac:dyDescent="0.25">
      <c r="A111" s="160">
        <v>15</v>
      </c>
      <c r="K111" s="84" t="s">
        <v>80</v>
      </c>
      <c r="L111" s="88" t="e">
        <f>#REF!</f>
        <v>#REF!</v>
      </c>
      <c r="M111" s="94" t="e">
        <f t="shared" si="76"/>
        <v>#REF!</v>
      </c>
      <c r="N111" s="88" t="e">
        <f t="shared" si="77"/>
        <v>#REF!</v>
      </c>
      <c r="O111" s="88" t="e">
        <f t="shared" si="78"/>
        <v>#REF!</v>
      </c>
      <c r="P111" s="88" t="e">
        <f t="shared" si="79"/>
        <v>#REF!</v>
      </c>
      <c r="Q111" s="246"/>
      <c r="R111" s="246"/>
      <c r="S111" s="246"/>
      <c r="T111" s="246"/>
      <c r="U111" s="246"/>
      <c r="V111" s="247"/>
      <c r="W111" s="137"/>
      <c r="X111" s="143" t="e">
        <f>SUM(X100:X110)</f>
        <v>#REF!</v>
      </c>
      <c r="Y111" s="143" t="e">
        <f t="shared" ref="Y111:AJ111" si="80">SUM(Y100:Y110)</f>
        <v>#REF!</v>
      </c>
      <c r="Z111" s="143" t="e">
        <f t="shared" si="80"/>
        <v>#REF!</v>
      </c>
      <c r="AA111" s="143" t="e">
        <f t="shared" si="80"/>
        <v>#REF!</v>
      </c>
      <c r="AB111" s="143" t="e">
        <f t="shared" si="80"/>
        <v>#REF!</v>
      </c>
      <c r="AC111" s="143" t="e">
        <f t="shared" si="80"/>
        <v>#REF!</v>
      </c>
      <c r="AD111" s="143" t="e">
        <f t="shared" si="80"/>
        <v>#REF!</v>
      </c>
      <c r="AE111" s="143" t="e">
        <f t="shared" si="80"/>
        <v>#REF!</v>
      </c>
      <c r="AF111" s="143" t="e">
        <f t="shared" si="80"/>
        <v>#REF!</v>
      </c>
      <c r="AG111" s="143" t="e">
        <f t="shared" si="80"/>
        <v>#REF!</v>
      </c>
      <c r="AH111" s="143" t="e">
        <f t="shared" si="80"/>
        <v>#REF!</v>
      </c>
      <c r="AI111" s="143" t="e">
        <f t="shared" si="80"/>
        <v>#REF!</v>
      </c>
      <c r="AJ111" s="143" t="e">
        <f t="shared" si="80"/>
        <v>#REF!</v>
      </c>
      <c r="AK111" s="150" t="e">
        <f>SUM(AK99:AK110)</f>
        <v>#REF!</v>
      </c>
      <c r="AL111" s="150" t="e">
        <f t="shared" si="75"/>
        <v>#REF!</v>
      </c>
      <c r="AM111" s="329" t="str">
        <f>'Rentabilität 2020'!D60</f>
        <v>Geschenke</v>
      </c>
      <c r="AN111" s="319" t="e">
        <f>IF(#REF!&gt;'Rentabilität 2020'!E$3,0,'Rentabilität 2020'!E60)</f>
        <v>#REF!</v>
      </c>
      <c r="AO111" s="319" t="e">
        <f>IF(#REF!&gt;'Rentabilität 2020'!F$3,0,'Rentabilität 2020'!F60)</f>
        <v>#REF!</v>
      </c>
      <c r="AP111" s="319" t="e">
        <f>IF(#REF!&gt;'Rentabilität 2020'!G$3,0,'Rentabilität 2020'!G60)</f>
        <v>#REF!</v>
      </c>
      <c r="AQ111" s="319" t="e">
        <f>IF(#REF!&gt;'Rentabilität 2020'!H$3,0,'Rentabilität 2020'!H60)</f>
        <v>#REF!</v>
      </c>
      <c r="AR111" s="319" t="e">
        <f>IF(#REF!&gt;'Rentabilität 2020'!I$3,0,'Rentabilität 2020'!I60)</f>
        <v>#REF!</v>
      </c>
      <c r="AS111" s="319" t="e">
        <f>IF(#REF!&gt;'Rentabilität 2020'!J$3,0,'Rentabilität 2020'!J60)</f>
        <v>#REF!</v>
      </c>
      <c r="AT111" s="319" t="e">
        <f>IF(#REF!&gt;'Rentabilität 2020'!K$3,0,'Rentabilität 2020'!K60)</f>
        <v>#REF!</v>
      </c>
      <c r="AU111" s="319" t="e">
        <f>IF(#REF!&gt;'Rentabilität 2020'!L$3,0,'Rentabilität 2020'!L60)</f>
        <v>#REF!</v>
      </c>
      <c r="AV111" s="319" t="e">
        <f>IF(#REF!&gt;'Rentabilität 2020'!M$3,0,'Rentabilität 2020'!M60)</f>
        <v>#REF!</v>
      </c>
      <c r="AW111" s="319" t="e">
        <f>IF(#REF!&gt;'Rentabilität 2020'!N$3,0,'Rentabilität 2020'!N60)</f>
        <v>#REF!</v>
      </c>
      <c r="AX111" s="319" t="e">
        <f>IF(#REF!&gt;'Rentabilität 2020'!O$3,0,'Rentabilität 2020'!O60)</f>
        <v>#REF!</v>
      </c>
      <c r="AY111" s="319" t="e">
        <f>IF(#REF!&gt;'Rentabilität 2020'!P$3,0,'Rentabilität 2020'!P60)</f>
        <v>#REF!</v>
      </c>
      <c r="AZ111" s="319" t="e">
        <f t="shared" si="69"/>
        <v>#REF!</v>
      </c>
      <c r="BB111" s="326"/>
      <c r="BC111" s="1"/>
      <c r="BD111" s="384" t="s">
        <v>318</v>
      </c>
      <c r="BE111" s="384">
        <v>427</v>
      </c>
      <c r="BF111" s="350">
        <f t="shared" si="47"/>
        <v>4.2699999999999996</v>
      </c>
      <c r="BG111" s="1"/>
      <c r="BH111" s="1"/>
    </row>
    <row r="112" spans="1:60" ht="12.75" customHeight="1" x14ac:dyDescent="0.2">
      <c r="A112" s="160">
        <v>16</v>
      </c>
      <c r="K112" s="84" t="s">
        <v>82</v>
      </c>
      <c r="L112" s="88" t="e">
        <f>#REF!</f>
        <v>#REF!</v>
      </c>
      <c r="M112" s="94" t="e">
        <f t="shared" si="76"/>
        <v>#REF!</v>
      </c>
      <c r="N112" s="88" t="e">
        <f t="shared" si="77"/>
        <v>#REF!</v>
      </c>
      <c r="O112" s="88" t="e">
        <f t="shared" si="78"/>
        <v>#REF!</v>
      </c>
      <c r="P112" s="88" t="e">
        <f t="shared" si="79"/>
        <v>#REF!</v>
      </c>
      <c r="Q112" s="246"/>
      <c r="R112" s="246"/>
      <c r="S112" s="246"/>
      <c r="T112" s="246"/>
      <c r="U112" s="246"/>
      <c r="V112" s="247"/>
      <c r="W112" s="262" t="e">
        <f>CONCATENATE("Personalkosten Lohnnebenkosten - "," ",I11)</f>
        <v>#REF!</v>
      </c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329" t="str">
        <f>'Rentabilität 2020'!D61</f>
        <v>Bewirtungen</v>
      </c>
      <c r="AN112" s="319" t="e">
        <f>IF(#REF!&gt;'Rentabilität 2020'!E$3,0,'Rentabilität 2020'!E61)</f>
        <v>#REF!</v>
      </c>
      <c r="AO112" s="319" t="e">
        <f>IF(#REF!&gt;'Rentabilität 2020'!F$3,0,'Rentabilität 2020'!F61)</f>
        <v>#REF!</v>
      </c>
      <c r="AP112" s="319" t="e">
        <f>IF(#REF!&gt;'Rentabilität 2020'!G$3,0,'Rentabilität 2020'!G61)</f>
        <v>#REF!</v>
      </c>
      <c r="AQ112" s="319" t="e">
        <f>IF(#REF!&gt;'Rentabilität 2020'!H$3,0,'Rentabilität 2020'!H61)</f>
        <v>#REF!</v>
      </c>
      <c r="AR112" s="319" t="e">
        <f>IF(#REF!&gt;'Rentabilität 2020'!I$3,0,'Rentabilität 2020'!I61)</f>
        <v>#REF!</v>
      </c>
      <c r="AS112" s="319" t="e">
        <f>IF(#REF!&gt;'Rentabilität 2020'!J$3,0,'Rentabilität 2020'!J61)</f>
        <v>#REF!</v>
      </c>
      <c r="AT112" s="319" t="e">
        <f>IF(#REF!&gt;'Rentabilität 2020'!K$3,0,'Rentabilität 2020'!K61)</f>
        <v>#REF!</v>
      </c>
      <c r="AU112" s="319" t="e">
        <f>IF(#REF!&gt;'Rentabilität 2020'!L$3,0,'Rentabilität 2020'!L61)</f>
        <v>#REF!</v>
      </c>
      <c r="AV112" s="319" t="e">
        <f>IF(#REF!&gt;'Rentabilität 2020'!M$3,0,'Rentabilität 2020'!M61)</f>
        <v>#REF!</v>
      </c>
      <c r="AW112" s="319" t="e">
        <f>IF(#REF!&gt;'Rentabilität 2020'!N$3,0,'Rentabilität 2020'!N61)</f>
        <v>#REF!</v>
      </c>
      <c r="AX112" s="319" t="e">
        <f>IF(#REF!&gt;'Rentabilität 2020'!O$3,0,'Rentabilität 2020'!O61)</f>
        <v>#REF!</v>
      </c>
      <c r="AY112" s="319" t="e">
        <f>IF(#REF!&gt;'Rentabilität 2020'!P$3,0,'Rentabilität 2020'!P61)</f>
        <v>#REF!</v>
      </c>
      <c r="AZ112" s="319" t="e">
        <f t="shared" si="69"/>
        <v>#REF!</v>
      </c>
      <c r="BB112" s="326"/>
      <c r="BC112" s="1"/>
      <c r="BD112" s="384" t="s">
        <v>319</v>
      </c>
      <c r="BE112" s="384">
        <v>490</v>
      </c>
      <c r="BF112" s="350">
        <f t="shared" si="47"/>
        <v>4.9000000000000004</v>
      </c>
      <c r="BG112" s="1"/>
      <c r="BH112" s="1"/>
    </row>
    <row r="113" spans="1:60" ht="14.25" x14ac:dyDescent="0.2">
      <c r="A113" s="160">
        <v>17</v>
      </c>
      <c r="K113" s="84" t="s">
        <v>83</v>
      </c>
      <c r="L113" s="88" t="e">
        <f>#REF!</f>
        <v>#REF!</v>
      </c>
      <c r="M113" s="94" t="e">
        <f t="shared" si="76"/>
        <v>#REF!</v>
      </c>
      <c r="N113" s="88" t="e">
        <f t="shared" si="77"/>
        <v>#REF!</v>
      </c>
      <c r="O113" s="88" t="e">
        <f t="shared" si="78"/>
        <v>#REF!</v>
      </c>
      <c r="P113" s="88" t="e">
        <f t="shared" si="79"/>
        <v>#REF!</v>
      </c>
      <c r="Q113" s="246"/>
      <c r="R113" s="246"/>
      <c r="S113" s="246"/>
      <c r="T113" s="246"/>
      <c r="U113" s="246"/>
      <c r="V113" s="247"/>
      <c r="W113" s="136" t="e">
        <f>DATE(YEAR(#REF!),MONTH(#REF!)+#REF!,DAY(#REF!))</f>
        <v>#REF!</v>
      </c>
      <c r="X113" s="138" t="e">
        <f>#REF!</f>
        <v>#REF!</v>
      </c>
      <c r="Y113" s="138" t="e">
        <f>#REF!</f>
        <v>#REF!</v>
      </c>
      <c r="Z113" s="138" t="e">
        <f>#REF!</f>
        <v>#REF!</v>
      </c>
      <c r="AA113" s="138" t="e">
        <f>#REF!</f>
        <v>#REF!</v>
      </c>
      <c r="AB113" s="138" t="e">
        <f>#REF!</f>
        <v>#REF!</v>
      </c>
      <c r="AC113" s="138" t="e">
        <f>#REF!</f>
        <v>#REF!</v>
      </c>
      <c r="AD113" s="138" t="e">
        <f>#REF!</f>
        <v>#REF!</v>
      </c>
      <c r="AE113" s="138" t="e">
        <f>#REF!</f>
        <v>#REF!</v>
      </c>
      <c r="AF113" s="138" t="e">
        <f>#REF!</f>
        <v>#REF!</v>
      </c>
      <c r="AG113" s="138" t="e">
        <f>#REF!</f>
        <v>#REF!</v>
      </c>
      <c r="AH113" s="138" t="e">
        <f>#REF!</f>
        <v>#REF!</v>
      </c>
      <c r="AI113" s="138" t="e">
        <f>#REF!</f>
        <v>#REF!</v>
      </c>
      <c r="AJ113" s="134"/>
      <c r="AK113" s="134"/>
      <c r="AL113" s="134"/>
      <c r="AM113" s="329" t="str">
        <f>'Rentabilität 2020'!D62</f>
        <v>Reisekosten Arbeitnehmer</v>
      </c>
      <c r="AN113" s="319" t="e">
        <f>IF(#REF!&gt;'Rentabilität 2020'!E$3,0,'Rentabilität 2020'!E62)</f>
        <v>#REF!</v>
      </c>
      <c r="AO113" s="319" t="e">
        <f>IF(#REF!&gt;'Rentabilität 2020'!F$3,0,'Rentabilität 2020'!F62)</f>
        <v>#REF!</v>
      </c>
      <c r="AP113" s="319" t="e">
        <f>IF(#REF!&gt;'Rentabilität 2020'!G$3,0,'Rentabilität 2020'!G62)</f>
        <v>#REF!</v>
      </c>
      <c r="AQ113" s="319" t="e">
        <f>IF(#REF!&gt;'Rentabilität 2020'!H$3,0,'Rentabilität 2020'!H62)</f>
        <v>#REF!</v>
      </c>
      <c r="AR113" s="319" t="e">
        <f>IF(#REF!&gt;'Rentabilität 2020'!I$3,0,'Rentabilität 2020'!I62)</f>
        <v>#REF!</v>
      </c>
      <c r="AS113" s="319" t="e">
        <f>IF(#REF!&gt;'Rentabilität 2020'!J$3,0,'Rentabilität 2020'!J62)</f>
        <v>#REF!</v>
      </c>
      <c r="AT113" s="319" t="e">
        <f>IF(#REF!&gt;'Rentabilität 2020'!K$3,0,'Rentabilität 2020'!K62)</f>
        <v>#REF!</v>
      </c>
      <c r="AU113" s="319" t="e">
        <f>IF(#REF!&gt;'Rentabilität 2020'!L$3,0,'Rentabilität 2020'!L62)</f>
        <v>#REF!</v>
      </c>
      <c r="AV113" s="319" t="e">
        <f>IF(#REF!&gt;'Rentabilität 2020'!M$3,0,'Rentabilität 2020'!M62)</f>
        <v>#REF!</v>
      </c>
      <c r="AW113" s="319" t="e">
        <f>IF(#REF!&gt;'Rentabilität 2020'!N$3,0,'Rentabilität 2020'!N62)</f>
        <v>#REF!</v>
      </c>
      <c r="AX113" s="319" t="e">
        <f>IF(#REF!&gt;'Rentabilität 2020'!O$3,0,'Rentabilität 2020'!O62)</f>
        <v>#REF!</v>
      </c>
      <c r="AY113" s="319" t="e">
        <f>IF(#REF!&gt;'Rentabilität 2020'!P$3,0,'Rentabilität 2020'!P62)</f>
        <v>#REF!</v>
      </c>
      <c r="AZ113" s="319" t="e">
        <f t="shared" si="69"/>
        <v>#REF!</v>
      </c>
      <c r="BB113" s="326"/>
      <c r="BC113" s="1"/>
      <c r="BD113" s="384" t="s">
        <v>320</v>
      </c>
      <c r="BE113" s="384">
        <v>495</v>
      </c>
      <c r="BF113" s="350">
        <f t="shared" si="47"/>
        <v>4.95</v>
      </c>
      <c r="BG113" s="1"/>
      <c r="BH113" s="1"/>
    </row>
    <row r="114" spans="1:60" ht="15" thickBot="1" x14ac:dyDescent="0.25">
      <c r="A114" s="160">
        <v>18</v>
      </c>
      <c r="K114" s="245"/>
      <c r="L114" s="114"/>
      <c r="M114" s="114"/>
      <c r="N114" s="114"/>
      <c r="O114" s="114"/>
      <c r="P114" s="114"/>
      <c r="Q114" s="248"/>
      <c r="R114" s="248"/>
      <c r="S114" s="248"/>
      <c r="T114" s="248"/>
      <c r="U114" s="248"/>
      <c r="V114" s="249"/>
      <c r="W114" s="136" t="e">
        <f>DATE(YEAR(#REF!),MONTH(#REF!)+#REF!,DAY(#REF!))</f>
        <v>#REF!</v>
      </c>
      <c r="X114" s="143" t="e">
        <f>IF(AND(#REF!&lt;=X$97,Berechnungen!$W97&gt;X$97),#REF!,0)</f>
        <v>#REF!</v>
      </c>
      <c r="Y114" s="143" t="e">
        <f>IF(AND(#REF!&lt;=Y$97,Berechnungen!$W97&gt;Y$97),#REF!,0)</f>
        <v>#REF!</v>
      </c>
      <c r="Z114" s="143" t="e">
        <f>IF(AND(#REF!&lt;=Z$97,Berechnungen!$W97&gt;Z$97),#REF!,0)</f>
        <v>#REF!</v>
      </c>
      <c r="AA114" s="143" t="e">
        <f>IF(AND(#REF!&lt;=AA$97,Berechnungen!$W97&gt;AA$97),#REF!,0)</f>
        <v>#REF!</v>
      </c>
      <c r="AB114" s="143" t="e">
        <f>IF(AND(#REF!&lt;=AB$97,Berechnungen!$W97&gt;AB$97),#REF!,0)</f>
        <v>#REF!</v>
      </c>
      <c r="AC114" s="143" t="e">
        <f>IF(AND(#REF!&lt;=AC$97,Berechnungen!$W97&gt;AC$97),#REF!,0)</f>
        <v>#REF!</v>
      </c>
      <c r="AD114" s="143" t="e">
        <f>IF(AND(#REF!&lt;=AD$97,Berechnungen!$W97&gt;AD$97),#REF!,0)</f>
        <v>#REF!</v>
      </c>
      <c r="AE114" s="143" t="e">
        <f>IF(AND(#REF!&lt;=AE$97,Berechnungen!$W97&gt;AE$97),#REF!,0)</f>
        <v>#REF!</v>
      </c>
      <c r="AF114" s="143" t="e">
        <f>IF(AND(#REF!&lt;=AF$97,Berechnungen!$W97&gt;AF$97),#REF!,0)</f>
        <v>#REF!</v>
      </c>
      <c r="AG114" s="143" t="e">
        <f>IF(AND(#REF!&lt;=AG$97,Berechnungen!$W97&gt;AG$97),#REF!,0)</f>
        <v>#REF!</v>
      </c>
      <c r="AH114" s="143" t="e">
        <f>IF(AND(#REF!&lt;=AH$97,Berechnungen!$W97&gt;AH$97),#REF!,0)</f>
        <v>#REF!</v>
      </c>
      <c r="AI114" s="143" t="e">
        <f>IF(AND(#REF!&lt;=AI$97,Berechnungen!$W97&gt;AI$97),#REF!,0)</f>
        <v>#REF!</v>
      </c>
      <c r="AJ114" s="144" t="e">
        <f>SUM(X114:AI114)</f>
        <v>#REF!</v>
      </c>
      <c r="AK114" s="134"/>
      <c r="AL114" s="134"/>
      <c r="AM114" s="329" t="str">
        <f>'Rentabilität 2020'!D63</f>
        <v>Reisekosten Unternehmer</v>
      </c>
      <c r="AN114" s="319" t="e">
        <f>IF(#REF!&gt;'Rentabilität 2020'!E$3,0,'Rentabilität 2020'!E63)</f>
        <v>#REF!</v>
      </c>
      <c r="AO114" s="319" t="e">
        <f>IF(#REF!&gt;'Rentabilität 2020'!F$3,0,'Rentabilität 2020'!F63)</f>
        <v>#REF!</v>
      </c>
      <c r="AP114" s="319" t="e">
        <f>IF(#REF!&gt;'Rentabilität 2020'!G$3,0,'Rentabilität 2020'!G63)</f>
        <v>#REF!</v>
      </c>
      <c r="AQ114" s="319" t="e">
        <f>IF(#REF!&gt;'Rentabilität 2020'!H$3,0,'Rentabilität 2020'!H63)</f>
        <v>#REF!</v>
      </c>
      <c r="AR114" s="319" t="e">
        <f>IF(#REF!&gt;'Rentabilität 2020'!I$3,0,'Rentabilität 2020'!I63)</f>
        <v>#REF!</v>
      </c>
      <c r="AS114" s="319" t="e">
        <f>IF(#REF!&gt;'Rentabilität 2020'!J$3,0,'Rentabilität 2020'!J63)</f>
        <v>#REF!</v>
      </c>
      <c r="AT114" s="319" t="e">
        <f>IF(#REF!&gt;'Rentabilität 2020'!K$3,0,'Rentabilität 2020'!K63)</f>
        <v>#REF!</v>
      </c>
      <c r="AU114" s="319" t="e">
        <f>IF(#REF!&gt;'Rentabilität 2020'!L$3,0,'Rentabilität 2020'!L63)</f>
        <v>#REF!</v>
      </c>
      <c r="AV114" s="319" t="e">
        <f>IF(#REF!&gt;'Rentabilität 2020'!M$3,0,'Rentabilität 2020'!M63)</f>
        <v>#REF!</v>
      </c>
      <c r="AW114" s="319" t="e">
        <f>IF(#REF!&gt;'Rentabilität 2020'!N$3,0,'Rentabilität 2020'!N63)</f>
        <v>#REF!</v>
      </c>
      <c r="AX114" s="319" t="e">
        <f>IF(#REF!&gt;'Rentabilität 2020'!O$3,0,'Rentabilität 2020'!O63)</f>
        <v>#REF!</v>
      </c>
      <c r="AY114" s="319" t="e">
        <f>IF(#REF!&gt;'Rentabilität 2020'!P$3,0,'Rentabilität 2020'!P63)</f>
        <v>#REF!</v>
      </c>
      <c r="AZ114" s="319" t="e">
        <f t="shared" si="69"/>
        <v>#REF!</v>
      </c>
      <c r="BB114" s="326"/>
      <c r="BC114" s="1"/>
      <c r="BD114" s="384" t="s">
        <v>321</v>
      </c>
      <c r="BE114" s="384">
        <v>420</v>
      </c>
      <c r="BF114" s="350">
        <f t="shared" si="47"/>
        <v>4.2</v>
      </c>
      <c r="BG114" s="1"/>
      <c r="BH114" s="1"/>
    </row>
    <row r="115" spans="1:60" ht="14.25" x14ac:dyDescent="0.2">
      <c r="A115" s="160">
        <v>19</v>
      </c>
      <c r="W115" s="136" t="e">
        <f>DATE(YEAR(#REF!),MONTH(#REF!)+#REF!,DAY(#REF!))</f>
        <v>#REF!</v>
      </c>
      <c r="X115" s="143" t="e">
        <f>IF(AND(#REF!&lt;=X$97,Berechnungen!$W99&gt;X$97),#REF!,0)</f>
        <v>#REF!</v>
      </c>
      <c r="Y115" s="143" t="e">
        <f>IF(AND(#REF!&lt;=Y$97,Berechnungen!$W99&gt;Y$97),#REF!,0)</f>
        <v>#REF!</v>
      </c>
      <c r="Z115" s="143" t="e">
        <f>IF(AND(#REF!&lt;=Z$97,Berechnungen!$W99&gt;Z$97),#REF!,0)</f>
        <v>#REF!</v>
      </c>
      <c r="AA115" s="143" t="e">
        <f>IF(AND(#REF!&lt;=AA$97,Berechnungen!$W99&gt;AA$97),#REF!,0)</f>
        <v>#REF!</v>
      </c>
      <c r="AB115" s="143" t="e">
        <f>IF(AND(#REF!&lt;=AB$97,Berechnungen!$W99&gt;AB$97),#REF!,0)</f>
        <v>#REF!</v>
      </c>
      <c r="AC115" s="143" t="e">
        <f>IF(AND(#REF!&lt;=AC$97,Berechnungen!$W99&gt;AC$97),#REF!,0)</f>
        <v>#REF!</v>
      </c>
      <c r="AD115" s="143" t="e">
        <f>IF(AND(#REF!&lt;=AD$97,Berechnungen!$W99&gt;AD$97),#REF!,0)</f>
        <v>#REF!</v>
      </c>
      <c r="AE115" s="143" t="e">
        <f>IF(AND(#REF!&lt;=AE$97,Berechnungen!$W99&gt;AE$97),#REF!,0)</f>
        <v>#REF!</v>
      </c>
      <c r="AF115" s="143" t="e">
        <f>IF(AND(#REF!&lt;=AF$97,Berechnungen!$W99&gt;AF$97),#REF!,0)</f>
        <v>#REF!</v>
      </c>
      <c r="AG115" s="143" t="e">
        <f>IF(AND(#REF!&lt;=AG$97,Berechnungen!$W99&gt;AG$97),#REF!,0)</f>
        <v>#REF!</v>
      </c>
      <c r="AH115" s="143" t="e">
        <f>IF(AND(#REF!&lt;=AH$97,Berechnungen!$W99&gt;AH$97),#REF!,0)</f>
        <v>#REF!</v>
      </c>
      <c r="AI115" s="143" t="e">
        <f>IF(AND(#REF!&lt;=AI$97,Berechnungen!$W99&gt;AI$97),#REF!,0)</f>
        <v>#REF!</v>
      </c>
      <c r="AJ115" s="144" t="e">
        <f t="shared" ref="AJ115:AJ125" si="81">SUM(X115:AI115)</f>
        <v>#REF!</v>
      </c>
      <c r="AK115" s="134"/>
      <c r="AL115" s="134"/>
      <c r="AM115" s="329" t="str">
        <f>'Rentabilität 2020'!D64</f>
        <v>Fahrten Wohnung/Betriebsstätte</v>
      </c>
      <c r="AN115" s="319" t="e">
        <f>IF(#REF!&gt;'Rentabilität 2020'!E$3,0,'Rentabilität 2020'!E64)</f>
        <v>#REF!</v>
      </c>
      <c r="AO115" s="319" t="e">
        <f>IF(#REF!&gt;'Rentabilität 2020'!F$3,0,'Rentabilität 2020'!F64)</f>
        <v>#REF!</v>
      </c>
      <c r="AP115" s="319" t="e">
        <f>IF(#REF!&gt;'Rentabilität 2020'!G$3,0,'Rentabilität 2020'!G64)</f>
        <v>#REF!</v>
      </c>
      <c r="AQ115" s="319" t="e">
        <f>IF(#REF!&gt;'Rentabilität 2020'!H$3,0,'Rentabilität 2020'!H64)</f>
        <v>#REF!</v>
      </c>
      <c r="AR115" s="319" t="e">
        <f>IF(#REF!&gt;'Rentabilität 2020'!I$3,0,'Rentabilität 2020'!I64)</f>
        <v>#REF!</v>
      </c>
      <c r="AS115" s="319" t="e">
        <f>IF(#REF!&gt;'Rentabilität 2020'!J$3,0,'Rentabilität 2020'!J64)</f>
        <v>#REF!</v>
      </c>
      <c r="AT115" s="319" t="e">
        <f>IF(#REF!&gt;'Rentabilität 2020'!K$3,0,'Rentabilität 2020'!K64)</f>
        <v>#REF!</v>
      </c>
      <c r="AU115" s="319" t="e">
        <f>IF(#REF!&gt;'Rentabilität 2020'!L$3,0,'Rentabilität 2020'!L64)</f>
        <v>#REF!</v>
      </c>
      <c r="AV115" s="319" t="e">
        <f>IF(#REF!&gt;'Rentabilität 2020'!M$3,0,'Rentabilität 2020'!M64)</f>
        <v>#REF!</v>
      </c>
      <c r="AW115" s="319" t="e">
        <f>IF(#REF!&gt;'Rentabilität 2020'!N$3,0,'Rentabilität 2020'!N64)</f>
        <v>#REF!</v>
      </c>
      <c r="AX115" s="319" t="e">
        <f>IF(#REF!&gt;'Rentabilität 2020'!O$3,0,'Rentabilität 2020'!O64)</f>
        <v>#REF!</v>
      </c>
      <c r="AY115" s="319" t="e">
        <f>IF(#REF!&gt;'Rentabilität 2020'!P$3,0,'Rentabilität 2020'!P64)</f>
        <v>#REF!</v>
      </c>
      <c r="AZ115" s="319" t="e">
        <f t="shared" si="69"/>
        <v>#REF!</v>
      </c>
      <c r="BB115" s="326"/>
      <c r="BC115" s="1"/>
      <c r="BD115" s="384" t="s">
        <v>90</v>
      </c>
      <c r="BE115" s="384">
        <v>455</v>
      </c>
      <c r="BF115" s="350">
        <f t="shared" si="47"/>
        <v>4.55</v>
      </c>
      <c r="BG115" s="1"/>
      <c r="BH115" s="1"/>
    </row>
    <row r="116" spans="1:60" ht="14.25" x14ac:dyDescent="0.2">
      <c r="A116" s="160">
        <v>20</v>
      </c>
      <c r="W116" s="136" t="e">
        <f>DATE(YEAR(#REF!),MONTH(#REF!)+#REF!,DAY(#REF!))</f>
        <v>#REF!</v>
      </c>
      <c r="X116" s="143" t="e">
        <f>IF(AND(#REF!&lt;=X$97,Berechnungen!$W100&gt;X$97),#REF!,0)</f>
        <v>#REF!</v>
      </c>
      <c r="Y116" s="143" t="e">
        <f>IF(AND(#REF!&lt;=Y$97,Berechnungen!$W100&gt;Y$97),#REF!,0)</f>
        <v>#REF!</v>
      </c>
      <c r="Z116" s="143" t="e">
        <f>IF(AND(#REF!&lt;=Z$97,Berechnungen!$W100&gt;Z$97),#REF!,0)</f>
        <v>#REF!</v>
      </c>
      <c r="AA116" s="143" t="e">
        <f>IF(AND(#REF!&lt;=AA$97,Berechnungen!$W100&gt;AA$97),#REF!,0)</f>
        <v>#REF!</v>
      </c>
      <c r="AB116" s="143" t="e">
        <f>IF(AND(#REF!&lt;=AB$97,Berechnungen!$W100&gt;AB$97),#REF!,0)</f>
        <v>#REF!</v>
      </c>
      <c r="AC116" s="143" t="e">
        <f>IF(AND(#REF!&lt;=AC$97,Berechnungen!$W100&gt;AC$97),#REF!,0)</f>
        <v>#REF!</v>
      </c>
      <c r="AD116" s="143" t="e">
        <f>IF(AND(#REF!&lt;=AD$97,Berechnungen!$W100&gt;AD$97),#REF!,0)</f>
        <v>#REF!</v>
      </c>
      <c r="AE116" s="143" t="e">
        <f>IF(AND(#REF!&lt;=AE$97,Berechnungen!$W100&gt;AE$97),#REF!,0)</f>
        <v>#REF!</v>
      </c>
      <c r="AF116" s="143" t="e">
        <f>IF(AND(#REF!&lt;=AF$97,Berechnungen!$W100&gt;AF$97),#REF!,0)</f>
        <v>#REF!</v>
      </c>
      <c r="AG116" s="143" t="e">
        <f>IF(AND(#REF!&lt;=AG$97,Berechnungen!$W100&gt;AG$97),#REF!,0)</f>
        <v>#REF!</v>
      </c>
      <c r="AH116" s="143" t="e">
        <f>IF(AND(#REF!&lt;=AH$97,Berechnungen!$W100&gt;AH$97),#REF!,0)</f>
        <v>#REF!</v>
      </c>
      <c r="AI116" s="143" t="e">
        <f>IF(AND(#REF!&lt;=AI$97,Berechnungen!$W100&gt;AI$97),#REF!,0)</f>
        <v>#REF!</v>
      </c>
      <c r="AJ116" s="144" t="e">
        <f t="shared" si="81"/>
        <v>#REF!</v>
      </c>
      <c r="AK116" s="134"/>
      <c r="AL116" s="134"/>
      <c r="AM116" s="329" t="str">
        <f>'Rentabilität 2020'!D67</f>
        <v>Verpackungsmaterial</v>
      </c>
      <c r="AN116" s="319" t="e">
        <f>IF(#REF!&gt;'Rentabilität 2020'!E$3,0,'Rentabilität 2020'!E67)</f>
        <v>#REF!</v>
      </c>
      <c r="AO116" s="319" t="e">
        <f>IF(#REF!&gt;'Rentabilität 2020'!F$3,0,'Rentabilität 2020'!F67)</f>
        <v>#REF!</v>
      </c>
      <c r="AP116" s="319" t="e">
        <f>IF(#REF!&gt;'Rentabilität 2020'!G$3,0,'Rentabilität 2020'!G67)</f>
        <v>#REF!</v>
      </c>
      <c r="AQ116" s="319" t="e">
        <f>IF(#REF!&gt;'Rentabilität 2020'!H$3,0,'Rentabilität 2020'!H67)</f>
        <v>#REF!</v>
      </c>
      <c r="AR116" s="319" t="e">
        <f>IF(#REF!&gt;'Rentabilität 2020'!I$3,0,'Rentabilität 2020'!I67)</f>
        <v>#REF!</v>
      </c>
      <c r="AS116" s="319" t="e">
        <f>IF(#REF!&gt;'Rentabilität 2020'!J$3,0,'Rentabilität 2020'!J67)</f>
        <v>#REF!</v>
      </c>
      <c r="AT116" s="319" t="e">
        <f>IF(#REF!&gt;'Rentabilität 2020'!K$3,0,'Rentabilität 2020'!K67)</f>
        <v>#REF!</v>
      </c>
      <c r="AU116" s="319" t="e">
        <f>IF(#REF!&gt;'Rentabilität 2020'!L$3,0,'Rentabilität 2020'!L67)</f>
        <v>#REF!</v>
      </c>
      <c r="AV116" s="319" t="e">
        <f>IF(#REF!&gt;'Rentabilität 2020'!M$3,0,'Rentabilität 2020'!M67)</f>
        <v>#REF!</v>
      </c>
      <c r="AW116" s="319" t="e">
        <f>IF(#REF!&gt;'Rentabilität 2020'!N$3,0,'Rentabilität 2020'!N67)</f>
        <v>#REF!</v>
      </c>
      <c r="AX116" s="319" t="e">
        <f>IF(#REF!&gt;'Rentabilität 2020'!O$3,0,'Rentabilität 2020'!O67)</f>
        <v>#REF!</v>
      </c>
      <c r="AY116" s="319" t="e">
        <f>IF(#REF!&gt;'Rentabilität 2020'!P$3,0,'Rentabilität 2020'!P67)</f>
        <v>#REF!</v>
      </c>
      <c r="AZ116" s="319" t="e">
        <f t="shared" si="69"/>
        <v>#REF!</v>
      </c>
      <c r="BB116" s="326"/>
      <c r="BC116" s="1"/>
      <c r="BD116" s="384" t="s">
        <v>322</v>
      </c>
      <c r="BE116" s="384">
        <v>455</v>
      </c>
      <c r="BF116" s="350">
        <f t="shared" si="47"/>
        <v>4.55</v>
      </c>
      <c r="BG116" s="1"/>
      <c r="BH116" s="1"/>
    </row>
    <row r="117" spans="1:60" ht="14.25" x14ac:dyDescent="0.2">
      <c r="A117" s="160">
        <v>21</v>
      </c>
      <c r="W117" s="136" t="e">
        <f>DATE(YEAR(#REF!),MONTH(#REF!)+#REF!,DAY(#REF!))</f>
        <v>#REF!</v>
      </c>
      <c r="X117" s="143" t="e">
        <f>IF(AND(#REF!&lt;=X$97,Berechnungen!$W101&gt;X$97),#REF!,0)</f>
        <v>#REF!</v>
      </c>
      <c r="Y117" s="143" t="e">
        <f>IF(AND(#REF!&lt;=Y$97,Berechnungen!$W101&gt;Y$97),#REF!,0)</f>
        <v>#REF!</v>
      </c>
      <c r="Z117" s="143" t="e">
        <f>IF(AND(#REF!&lt;=Z$97,Berechnungen!$W101&gt;Z$97),#REF!,0)</f>
        <v>#REF!</v>
      </c>
      <c r="AA117" s="143" t="e">
        <f>IF(AND(#REF!&lt;=AA$97,Berechnungen!$W101&gt;AA$97),#REF!,0)</f>
        <v>#REF!</v>
      </c>
      <c r="AB117" s="143" t="e">
        <f>IF(AND(#REF!&lt;=AB$97,Berechnungen!$W101&gt;AB$97),#REF!,0)</f>
        <v>#REF!</v>
      </c>
      <c r="AC117" s="143" t="e">
        <f>IF(AND(#REF!&lt;=AC$97,Berechnungen!$W101&gt;AC$97),#REF!,0)</f>
        <v>#REF!</v>
      </c>
      <c r="AD117" s="143" t="e">
        <f>IF(AND(#REF!&lt;=AD$97,Berechnungen!$W101&gt;AD$97),#REF!,0)</f>
        <v>#REF!</v>
      </c>
      <c r="AE117" s="143" t="e">
        <f>IF(AND(#REF!&lt;=AE$97,Berechnungen!$W101&gt;AE$97),#REF!,0)</f>
        <v>#REF!</v>
      </c>
      <c r="AF117" s="143" t="e">
        <f>IF(AND(#REF!&lt;=AF$97,Berechnungen!$W101&gt;AF$97),#REF!,0)</f>
        <v>#REF!</v>
      </c>
      <c r="AG117" s="143" t="e">
        <f>IF(AND(#REF!&lt;=AG$97,Berechnungen!$W101&gt;AG$97),#REF!,0)</f>
        <v>#REF!</v>
      </c>
      <c r="AH117" s="143" t="e">
        <f>IF(AND(#REF!&lt;=AH$97,Berechnungen!$W101&gt;AH$97),#REF!,0)</f>
        <v>#REF!</v>
      </c>
      <c r="AI117" s="143" t="e">
        <f>IF(AND(#REF!&lt;=AI$97,Berechnungen!$W101&gt;AI$97),#REF!,0)</f>
        <v>#REF!</v>
      </c>
      <c r="AJ117" s="144" t="e">
        <f t="shared" si="81"/>
        <v>#REF!</v>
      </c>
      <c r="AK117" s="134"/>
      <c r="AL117" s="134"/>
      <c r="AM117" s="329" t="str">
        <f>'Rentabilität 2020'!D68</f>
        <v>Ausgangsfrachten</v>
      </c>
      <c r="AN117" s="319" t="e">
        <f>IF(#REF!&gt;'Rentabilität 2020'!E$3,0,'Rentabilität 2020'!E68)</f>
        <v>#REF!</v>
      </c>
      <c r="AO117" s="319" t="e">
        <f>IF(#REF!&gt;'Rentabilität 2020'!F$3,0,'Rentabilität 2020'!F68)</f>
        <v>#REF!</v>
      </c>
      <c r="AP117" s="319" t="e">
        <f>IF(#REF!&gt;'Rentabilität 2020'!G$3,0,'Rentabilität 2020'!G68)</f>
        <v>#REF!</v>
      </c>
      <c r="AQ117" s="319" t="e">
        <f>IF(#REF!&gt;'Rentabilität 2020'!H$3,0,'Rentabilität 2020'!H68)</f>
        <v>#REF!</v>
      </c>
      <c r="AR117" s="319" t="e">
        <f>IF(#REF!&gt;'Rentabilität 2020'!I$3,0,'Rentabilität 2020'!I68)</f>
        <v>#REF!</v>
      </c>
      <c r="AS117" s="319" t="e">
        <f>IF(#REF!&gt;'Rentabilität 2020'!J$3,0,'Rentabilität 2020'!J68)</f>
        <v>#REF!</v>
      </c>
      <c r="AT117" s="319" t="e">
        <f>IF(#REF!&gt;'Rentabilität 2020'!K$3,0,'Rentabilität 2020'!K68)</f>
        <v>#REF!</v>
      </c>
      <c r="AU117" s="319" t="e">
        <f>IF(#REF!&gt;'Rentabilität 2020'!L$3,0,'Rentabilität 2020'!L68)</f>
        <v>#REF!</v>
      </c>
      <c r="AV117" s="319" t="e">
        <f>IF(#REF!&gt;'Rentabilität 2020'!M$3,0,'Rentabilität 2020'!M68)</f>
        <v>#REF!</v>
      </c>
      <c r="AW117" s="319" t="e">
        <f>IF(#REF!&gt;'Rentabilität 2020'!N$3,0,'Rentabilität 2020'!N68)</f>
        <v>#REF!</v>
      </c>
      <c r="AX117" s="319" t="e">
        <f>IF(#REF!&gt;'Rentabilität 2020'!O$3,0,'Rentabilität 2020'!O68)</f>
        <v>#REF!</v>
      </c>
      <c r="AY117" s="319" t="e">
        <f>IF(#REF!&gt;'Rentabilität 2020'!P$3,0,'Rentabilität 2020'!P68)</f>
        <v>#REF!</v>
      </c>
      <c r="AZ117" s="319" t="e">
        <f t="shared" si="69"/>
        <v>#REF!</v>
      </c>
      <c r="BB117" s="326"/>
      <c r="BC117" s="1"/>
      <c r="BD117" s="384" t="s">
        <v>92</v>
      </c>
      <c r="BE117" s="384">
        <v>450</v>
      </c>
      <c r="BF117" s="350">
        <f t="shared" si="47"/>
        <v>4.5</v>
      </c>
      <c r="BG117" s="1"/>
      <c r="BH117" s="1"/>
    </row>
    <row r="118" spans="1:60" ht="14.25" x14ac:dyDescent="0.2">
      <c r="A118" s="160">
        <v>22</v>
      </c>
      <c r="W118" s="136" t="e">
        <f>DATE(YEAR(#REF!),MONTH(#REF!)+#REF!,DAY(#REF!))</f>
        <v>#REF!</v>
      </c>
      <c r="X118" s="143" t="e">
        <f>IF(AND(#REF!&lt;=X$97,Berechnungen!$W102&gt;X$97),#REF!,0)</f>
        <v>#REF!</v>
      </c>
      <c r="Y118" s="143" t="e">
        <f>IF(AND(#REF!&lt;=Y$97,Berechnungen!$W102&gt;Y$97),#REF!,0)</f>
        <v>#REF!</v>
      </c>
      <c r="Z118" s="143" t="e">
        <f>IF(AND(#REF!&lt;=Z$97,Berechnungen!$W102&gt;Z$97),#REF!,0)</f>
        <v>#REF!</v>
      </c>
      <c r="AA118" s="143" t="e">
        <f>IF(AND(#REF!&lt;=AA$97,Berechnungen!$W102&gt;AA$97),#REF!,0)</f>
        <v>#REF!</v>
      </c>
      <c r="AB118" s="143" t="e">
        <f>IF(AND(#REF!&lt;=AB$97,Berechnungen!$W102&gt;AB$97),#REF!,0)</f>
        <v>#REF!</v>
      </c>
      <c r="AC118" s="143" t="e">
        <f>IF(AND(#REF!&lt;=AC$97,Berechnungen!$W102&gt;AC$97),#REF!,0)</f>
        <v>#REF!</v>
      </c>
      <c r="AD118" s="143" t="e">
        <f>IF(AND(#REF!&lt;=AD$97,Berechnungen!$W102&gt;AD$97),#REF!,0)</f>
        <v>#REF!</v>
      </c>
      <c r="AE118" s="143" t="e">
        <f>IF(AND(#REF!&lt;=AE$97,Berechnungen!$W102&gt;AE$97),#REF!,0)</f>
        <v>#REF!</v>
      </c>
      <c r="AF118" s="143" t="e">
        <f>IF(AND(#REF!&lt;=AF$97,Berechnungen!$W102&gt;AF$97),#REF!,0)</f>
        <v>#REF!</v>
      </c>
      <c r="AG118" s="143" t="e">
        <f>IF(AND(#REF!&lt;=AG$97,Berechnungen!$W102&gt;AG$97),#REF!,0)</f>
        <v>#REF!</v>
      </c>
      <c r="AH118" s="143" t="e">
        <f>IF(AND(#REF!&lt;=AH$97,Berechnungen!$W102&gt;AH$97),#REF!,0)</f>
        <v>#REF!</v>
      </c>
      <c r="AI118" s="143" t="e">
        <f>IF(AND(#REF!&lt;=AI$97,Berechnungen!$W102&gt;AI$97),#REF!,0)</f>
        <v>#REF!</v>
      </c>
      <c r="AJ118" s="144" t="e">
        <f t="shared" si="81"/>
        <v>#REF!</v>
      </c>
      <c r="AK118" s="134"/>
      <c r="AL118" s="134"/>
      <c r="AM118" s="329" t="str">
        <f>'Rentabilität 2020'!D69</f>
        <v>Verkaufsprovisionen</v>
      </c>
      <c r="AN118" s="319" t="e">
        <f>IF(#REF!&gt;'Rentabilität 2020'!E$3,0,'Rentabilität 2020'!E69)</f>
        <v>#REF!</v>
      </c>
      <c r="AO118" s="319" t="e">
        <f>IF(#REF!&gt;'Rentabilität 2020'!F$3,0,'Rentabilität 2020'!F69)</f>
        <v>#REF!</v>
      </c>
      <c r="AP118" s="319" t="e">
        <f>IF(#REF!&gt;'Rentabilität 2020'!G$3,0,'Rentabilität 2020'!G69)</f>
        <v>#REF!</v>
      </c>
      <c r="AQ118" s="319" t="e">
        <f>IF(#REF!&gt;'Rentabilität 2020'!H$3,0,'Rentabilität 2020'!H69)</f>
        <v>#REF!</v>
      </c>
      <c r="AR118" s="319" t="e">
        <f>IF(#REF!&gt;'Rentabilität 2020'!I$3,0,'Rentabilität 2020'!I69)</f>
        <v>#REF!</v>
      </c>
      <c r="AS118" s="319" t="e">
        <f>IF(#REF!&gt;'Rentabilität 2020'!J$3,0,'Rentabilität 2020'!J69)</f>
        <v>#REF!</v>
      </c>
      <c r="AT118" s="319" t="e">
        <f>IF(#REF!&gt;'Rentabilität 2020'!K$3,0,'Rentabilität 2020'!K69)</f>
        <v>#REF!</v>
      </c>
      <c r="AU118" s="319" t="e">
        <f>IF(#REF!&gt;'Rentabilität 2020'!L$3,0,'Rentabilität 2020'!L69)</f>
        <v>#REF!</v>
      </c>
      <c r="AV118" s="319" t="e">
        <f>IF(#REF!&gt;'Rentabilität 2020'!M$3,0,'Rentabilität 2020'!M69)</f>
        <v>#REF!</v>
      </c>
      <c r="AW118" s="319" t="e">
        <f>IF(#REF!&gt;'Rentabilität 2020'!N$3,0,'Rentabilität 2020'!N69)</f>
        <v>#REF!</v>
      </c>
      <c r="AX118" s="319" t="e">
        <f>IF(#REF!&gt;'Rentabilität 2020'!O$3,0,'Rentabilität 2020'!O69)</f>
        <v>#REF!</v>
      </c>
      <c r="AY118" s="319" t="e">
        <f>IF(#REF!&gt;'Rentabilität 2020'!P$3,0,'Rentabilität 2020'!P69)</f>
        <v>#REF!</v>
      </c>
      <c r="AZ118" s="319" t="e">
        <f t="shared" si="69"/>
        <v>#REF!</v>
      </c>
      <c r="BB118" s="326"/>
      <c r="BC118" s="1"/>
      <c r="BD118" s="384" t="s">
        <v>630</v>
      </c>
      <c r="BE118" s="384">
        <v>417</v>
      </c>
      <c r="BF118" s="350">
        <f t="shared" si="47"/>
        <v>4.17</v>
      </c>
      <c r="BG118" s="1"/>
      <c r="BH118" s="1"/>
    </row>
    <row r="119" spans="1:60" ht="14.25" x14ac:dyDescent="0.2">
      <c r="A119" s="160">
        <v>23</v>
      </c>
      <c r="W119" s="136" t="e">
        <f>DATE(YEAR(#REF!),MONTH(#REF!)+#REF!,DAY(#REF!))</f>
        <v>#REF!</v>
      </c>
      <c r="X119" s="143" t="e">
        <f>IF(AND(#REF!&lt;=X$97,Berechnungen!$W103&gt;X$97),#REF!,0)</f>
        <v>#REF!</v>
      </c>
      <c r="Y119" s="143" t="e">
        <f>IF(AND(#REF!&lt;=Y$97,Berechnungen!$W103&gt;Y$97),#REF!,0)</f>
        <v>#REF!</v>
      </c>
      <c r="Z119" s="143" t="e">
        <f>IF(AND(#REF!&lt;=Z$97,Berechnungen!$W103&gt;Z$97),#REF!,0)</f>
        <v>#REF!</v>
      </c>
      <c r="AA119" s="143" t="e">
        <f>IF(AND(#REF!&lt;=AA$97,Berechnungen!$W103&gt;AA$97),#REF!,0)</f>
        <v>#REF!</v>
      </c>
      <c r="AB119" s="143" t="e">
        <f>IF(AND(#REF!&lt;=AB$97,Berechnungen!$W103&gt;AB$97),#REF!,0)</f>
        <v>#REF!</v>
      </c>
      <c r="AC119" s="143" t="e">
        <f>IF(AND(#REF!&lt;=AC$97,Berechnungen!$W103&gt;AC$97),#REF!,0)</f>
        <v>#REF!</v>
      </c>
      <c r="AD119" s="143" t="e">
        <f>IF(AND(#REF!&lt;=AD$97,Berechnungen!$W103&gt;AD$97),#REF!,0)</f>
        <v>#REF!</v>
      </c>
      <c r="AE119" s="143" t="e">
        <f>IF(AND(#REF!&lt;=AE$97,Berechnungen!$W103&gt;AE$97),#REF!,0)</f>
        <v>#REF!</v>
      </c>
      <c r="AF119" s="143" t="e">
        <f>IF(AND(#REF!&lt;=AF$97,Berechnungen!$W103&gt;AF$97),#REF!,0)</f>
        <v>#REF!</v>
      </c>
      <c r="AG119" s="143" t="e">
        <f>IF(AND(#REF!&lt;=AG$97,Berechnungen!$W103&gt;AG$97),#REF!,0)</f>
        <v>#REF!</v>
      </c>
      <c r="AH119" s="143" t="e">
        <f>IF(AND(#REF!&lt;=AH$97,Berechnungen!$W103&gt;AH$97),#REF!,0)</f>
        <v>#REF!</v>
      </c>
      <c r="AI119" s="143" t="e">
        <f>IF(AND(#REF!&lt;=AI$97,Berechnungen!$W103&gt;AI$97),#REF!,0)</f>
        <v>#REF!</v>
      </c>
      <c r="AJ119" s="144" t="e">
        <f t="shared" si="81"/>
        <v>#REF!</v>
      </c>
      <c r="AK119" s="134"/>
      <c r="AL119" s="134"/>
      <c r="AM119" s="329" t="str">
        <f>'Rentabilität 2020'!D72</f>
        <v>Porto</v>
      </c>
      <c r="AN119" s="319" t="e">
        <f>IF(#REF!&gt;'Rentabilität 2020'!E$3,0,'Rentabilität 2020'!E72)</f>
        <v>#REF!</v>
      </c>
      <c r="AO119" s="319" t="e">
        <f>IF(#REF!&gt;'Rentabilität 2020'!F$3,0,'Rentabilität 2020'!F72)</f>
        <v>#REF!</v>
      </c>
      <c r="AP119" s="319" t="e">
        <f>IF(#REF!&gt;'Rentabilität 2020'!G$3,0,'Rentabilität 2020'!G72)</f>
        <v>#REF!</v>
      </c>
      <c r="AQ119" s="319" t="e">
        <f>IF(#REF!&gt;'Rentabilität 2020'!H$3,0,'Rentabilität 2020'!H72)</f>
        <v>#REF!</v>
      </c>
      <c r="AR119" s="319" t="e">
        <f>IF(#REF!&gt;'Rentabilität 2020'!I$3,0,'Rentabilität 2020'!I72)</f>
        <v>#REF!</v>
      </c>
      <c r="AS119" s="319" t="e">
        <f>IF(#REF!&gt;'Rentabilität 2020'!J$3,0,'Rentabilität 2020'!J72)</f>
        <v>#REF!</v>
      </c>
      <c r="AT119" s="319" t="e">
        <f>IF(#REF!&gt;'Rentabilität 2020'!K$3,0,'Rentabilität 2020'!K72)</f>
        <v>#REF!</v>
      </c>
      <c r="AU119" s="319" t="e">
        <f>IF(#REF!&gt;'Rentabilität 2020'!L$3,0,'Rentabilität 2020'!L72)</f>
        <v>#REF!</v>
      </c>
      <c r="AV119" s="319" t="e">
        <f>IF(#REF!&gt;'Rentabilität 2020'!M$3,0,'Rentabilität 2020'!M72)</f>
        <v>#REF!</v>
      </c>
      <c r="AW119" s="319" t="e">
        <f>IF(#REF!&gt;'Rentabilität 2020'!N$3,0,'Rentabilität 2020'!N72)</f>
        <v>#REF!</v>
      </c>
      <c r="AX119" s="319" t="e">
        <f>IF(#REF!&gt;'Rentabilität 2020'!O$3,0,'Rentabilität 2020'!O72)</f>
        <v>#REF!</v>
      </c>
      <c r="AY119" s="319" t="e">
        <f>IF(#REF!&gt;'Rentabilität 2020'!P$3,0,'Rentabilität 2020'!P72)</f>
        <v>#REF!</v>
      </c>
      <c r="AZ119" s="319" t="e">
        <f t="shared" si="69"/>
        <v>#REF!</v>
      </c>
      <c r="BB119" s="326"/>
      <c r="BC119" s="1"/>
      <c r="BD119" s="384" t="s">
        <v>323</v>
      </c>
      <c r="BE119" s="384">
        <v>475</v>
      </c>
      <c r="BF119" s="350">
        <f t="shared" si="47"/>
        <v>4.75</v>
      </c>
      <c r="BG119" s="1"/>
      <c r="BH119" s="1"/>
    </row>
    <row r="120" spans="1:60" ht="14.25" x14ac:dyDescent="0.2">
      <c r="A120" s="160">
        <v>24</v>
      </c>
      <c r="W120" s="136" t="e">
        <f>DATE(YEAR(#REF!),MONTH(#REF!)+#REF!,DAY(#REF!))</f>
        <v>#REF!</v>
      </c>
      <c r="X120" s="143" t="e">
        <f>IF(AND(#REF!&lt;=X$97,Berechnungen!$W104&gt;X$97),#REF!,0)</f>
        <v>#REF!</v>
      </c>
      <c r="Y120" s="143" t="e">
        <f>IF(AND(#REF!&lt;=Y$97,Berechnungen!$W104&gt;Y$97),#REF!,0)</f>
        <v>#REF!</v>
      </c>
      <c r="Z120" s="143" t="e">
        <f>IF(AND(#REF!&lt;=Z$97,Berechnungen!$W104&gt;Z$97),#REF!,0)</f>
        <v>#REF!</v>
      </c>
      <c r="AA120" s="143" t="e">
        <f>IF(AND(#REF!&lt;=AA$97,Berechnungen!$W104&gt;AA$97),#REF!,0)</f>
        <v>#REF!</v>
      </c>
      <c r="AB120" s="143" t="e">
        <f>IF(AND(#REF!&lt;=AB$97,Berechnungen!$W104&gt;AB$97),#REF!,0)</f>
        <v>#REF!</v>
      </c>
      <c r="AC120" s="143" t="e">
        <f>IF(AND(#REF!&lt;=AC$97,Berechnungen!$W104&gt;AC$97),#REF!,0)</f>
        <v>#REF!</v>
      </c>
      <c r="AD120" s="143" t="e">
        <f>IF(AND(#REF!&lt;=AD$97,Berechnungen!$W104&gt;AD$97),#REF!,0)</f>
        <v>#REF!</v>
      </c>
      <c r="AE120" s="143" t="e">
        <f>IF(AND(#REF!&lt;=AE$97,Berechnungen!$W104&gt;AE$97),#REF!,0)</f>
        <v>#REF!</v>
      </c>
      <c r="AF120" s="143" t="e">
        <f>IF(AND(#REF!&lt;=AF$97,Berechnungen!$W104&gt;AF$97),#REF!,0)</f>
        <v>#REF!</v>
      </c>
      <c r="AG120" s="143" t="e">
        <f>IF(AND(#REF!&lt;=AG$97,Berechnungen!$W104&gt;AG$97),#REF!,0)</f>
        <v>#REF!</v>
      </c>
      <c r="AH120" s="143" t="e">
        <f>IF(AND(#REF!&lt;=AH$97,Berechnungen!$W104&gt;AH$97),#REF!,0)</f>
        <v>#REF!</v>
      </c>
      <c r="AI120" s="143" t="e">
        <f>IF(AND(#REF!&lt;=AI$97,Berechnungen!$W104&gt;AI$97),#REF!,0)</f>
        <v>#REF!</v>
      </c>
      <c r="AJ120" s="144" t="e">
        <f t="shared" si="81"/>
        <v>#REF!</v>
      </c>
      <c r="AK120" s="134"/>
      <c r="AL120" s="134"/>
      <c r="AM120" s="329" t="str">
        <f>'Rentabilität 2020'!D73</f>
        <v>Telefon</v>
      </c>
      <c r="AN120" s="319" t="e">
        <f>IF(#REF!&gt;'Rentabilität 2020'!E$3,0,'Rentabilität 2020'!E73)</f>
        <v>#REF!</v>
      </c>
      <c r="AO120" s="319" t="e">
        <f>IF(#REF!&gt;'Rentabilität 2020'!F$3,0,'Rentabilität 2020'!F73)</f>
        <v>#REF!</v>
      </c>
      <c r="AP120" s="319" t="e">
        <f>IF(#REF!&gt;'Rentabilität 2020'!G$3,0,'Rentabilität 2020'!G73)</f>
        <v>#REF!</v>
      </c>
      <c r="AQ120" s="319" t="e">
        <f>IF(#REF!&gt;'Rentabilität 2020'!H$3,0,'Rentabilität 2020'!H73)</f>
        <v>#REF!</v>
      </c>
      <c r="AR120" s="319" t="e">
        <f>IF(#REF!&gt;'Rentabilität 2020'!I$3,0,'Rentabilität 2020'!I73)</f>
        <v>#REF!</v>
      </c>
      <c r="AS120" s="319" t="e">
        <f>IF(#REF!&gt;'Rentabilität 2020'!J$3,0,'Rentabilität 2020'!J73)</f>
        <v>#REF!</v>
      </c>
      <c r="AT120" s="319" t="e">
        <f>IF(#REF!&gt;'Rentabilität 2020'!K$3,0,'Rentabilität 2020'!K73)</f>
        <v>#REF!</v>
      </c>
      <c r="AU120" s="319" t="e">
        <f>IF(#REF!&gt;'Rentabilität 2020'!L$3,0,'Rentabilität 2020'!L73)</f>
        <v>#REF!</v>
      </c>
      <c r="AV120" s="319" t="e">
        <f>IF(#REF!&gt;'Rentabilität 2020'!M$3,0,'Rentabilität 2020'!M73)</f>
        <v>#REF!</v>
      </c>
      <c r="AW120" s="319" t="e">
        <f>IF(#REF!&gt;'Rentabilität 2020'!N$3,0,'Rentabilität 2020'!N73)</f>
        <v>#REF!</v>
      </c>
      <c r="AX120" s="319" t="e">
        <f>IF(#REF!&gt;'Rentabilität 2020'!O$3,0,'Rentabilität 2020'!O73)</f>
        <v>#REF!</v>
      </c>
      <c r="AY120" s="319" t="e">
        <f>IF(#REF!&gt;'Rentabilität 2020'!P$3,0,'Rentabilität 2020'!P73)</f>
        <v>#REF!</v>
      </c>
      <c r="AZ120" s="319" t="e">
        <f t="shared" si="69"/>
        <v>#REF!</v>
      </c>
      <c r="BB120" s="326"/>
      <c r="BC120" s="1"/>
      <c r="BD120" s="384" t="s">
        <v>324</v>
      </c>
      <c r="BE120" s="384">
        <v>411</v>
      </c>
      <c r="BF120" s="350">
        <f t="shared" si="47"/>
        <v>4.1100000000000003</v>
      </c>
      <c r="BG120" s="1"/>
      <c r="BH120" s="1"/>
    </row>
    <row r="121" spans="1:60" ht="14.25" x14ac:dyDescent="0.2">
      <c r="A121" s="160">
        <v>25</v>
      </c>
      <c r="W121" s="136" t="e">
        <f>DATE(YEAR(#REF!),MONTH(#REF!)+#REF!,DAY(#REF!))</f>
        <v>#REF!</v>
      </c>
      <c r="X121" s="143" t="e">
        <f>IF(AND(#REF!&lt;=X$97,Berechnungen!$W105&gt;X$97),#REF!,0)</f>
        <v>#REF!</v>
      </c>
      <c r="Y121" s="143" t="e">
        <f>IF(AND(#REF!&lt;=Y$97,Berechnungen!$W105&gt;Y$97),#REF!,0)</f>
        <v>#REF!</v>
      </c>
      <c r="Z121" s="143" t="e">
        <f>IF(AND(#REF!&lt;=Z$97,Berechnungen!$W105&gt;Z$97),#REF!,0)</f>
        <v>#REF!</v>
      </c>
      <c r="AA121" s="143" t="e">
        <f>IF(AND(#REF!&lt;=AA$97,Berechnungen!$W105&gt;AA$97),#REF!,0)</f>
        <v>#REF!</v>
      </c>
      <c r="AB121" s="143" t="e">
        <f>IF(AND(#REF!&lt;=AB$97,Berechnungen!$W105&gt;AB$97),#REF!,0)</f>
        <v>#REF!</v>
      </c>
      <c r="AC121" s="143" t="e">
        <f>IF(AND(#REF!&lt;=AC$97,Berechnungen!$W105&gt;AC$97),#REF!,0)</f>
        <v>#REF!</v>
      </c>
      <c r="AD121" s="143" t="e">
        <f>IF(AND(#REF!&lt;=AD$97,Berechnungen!$W105&gt;AD$97),#REF!,0)</f>
        <v>#REF!</v>
      </c>
      <c r="AE121" s="143" t="e">
        <f>IF(AND(#REF!&lt;=AE$97,Berechnungen!$W105&gt;AE$97),#REF!,0)</f>
        <v>#REF!</v>
      </c>
      <c r="AF121" s="143" t="e">
        <f>IF(AND(#REF!&lt;=AF$97,Berechnungen!$W105&gt;AF$97),#REF!,0)</f>
        <v>#REF!</v>
      </c>
      <c r="AG121" s="143" t="e">
        <f>IF(AND(#REF!&lt;=AG$97,Berechnungen!$W105&gt;AG$97),#REF!,0)</f>
        <v>#REF!</v>
      </c>
      <c r="AH121" s="143" t="e">
        <f>IF(AND(#REF!&lt;=AH$97,Berechnungen!$W105&gt;AH$97),#REF!,0)</f>
        <v>#REF!</v>
      </c>
      <c r="AI121" s="143" t="e">
        <f>IF(AND(#REF!&lt;=AI$97,Berechnungen!$W105&gt;AI$97),#REF!,0)</f>
        <v>#REF!</v>
      </c>
      <c r="AJ121" s="144" t="e">
        <f t="shared" si="81"/>
        <v>#REF!</v>
      </c>
      <c r="AK121" s="134"/>
      <c r="AL121" s="134"/>
      <c r="AM121" s="329" t="str">
        <f>'Rentabilität 2020'!D74</f>
        <v>Internet</v>
      </c>
      <c r="AN121" s="319" t="e">
        <f>IF(#REF!&gt;'Rentabilität 2020'!E$3,0,'Rentabilität 2020'!E74)</f>
        <v>#REF!</v>
      </c>
      <c r="AO121" s="319" t="e">
        <f>IF(#REF!&gt;'Rentabilität 2020'!F$3,0,'Rentabilität 2020'!F74)</f>
        <v>#REF!</v>
      </c>
      <c r="AP121" s="319" t="e">
        <f>IF(#REF!&gt;'Rentabilität 2020'!G$3,0,'Rentabilität 2020'!G74)</f>
        <v>#REF!</v>
      </c>
      <c r="AQ121" s="319" t="e">
        <f>IF(#REF!&gt;'Rentabilität 2020'!H$3,0,'Rentabilität 2020'!H74)</f>
        <v>#REF!</v>
      </c>
      <c r="AR121" s="319" t="e">
        <f>IF(#REF!&gt;'Rentabilität 2020'!I$3,0,'Rentabilität 2020'!I74)</f>
        <v>#REF!</v>
      </c>
      <c r="AS121" s="319" t="e">
        <f>IF(#REF!&gt;'Rentabilität 2020'!J$3,0,'Rentabilität 2020'!J74)</f>
        <v>#REF!</v>
      </c>
      <c r="AT121" s="319" t="e">
        <f>IF(#REF!&gt;'Rentabilität 2020'!K$3,0,'Rentabilität 2020'!K74)</f>
        <v>#REF!</v>
      </c>
      <c r="AU121" s="319" t="e">
        <f>IF(#REF!&gt;'Rentabilität 2020'!L$3,0,'Rentabilität 2020'!L74)</f>
        <v>#REF!</v>
      </c>
      <c r="AV121" s="319" t="e">
        <f>IF(#REF!&gt;'Rentabilität 2020'!M$3,0,'Rentabilität 2020'!M74)</f>
        <v>#REF!</v>
      </c>
      <c r="AW121" s="319" t="e">
        <f>IF(#REF!&gt;'Rentabilität 2020'!N$3,0,'Rentabilität 2020'!N74)</f>
        <v>#REF!</v>
      </c>
      <c r="AX121" s="319" t="e">
        <f>IF(#REF!&gt;'Rentabilität 2020'!O$3,0,'Rentabilität 2020'!O74)</f>
        <v>#REF!</v>
      </c>
      <c r="AY121" s="319" t="e">
        <f>IF(#REF!&gt;'Rentabilität 2020'!P$3,0,'Rentabilität 2020'!P74)</f>
        <v>#REF!</v>
      </c>
      <c r="AZ121" s="319" t="e">
        <f t="shared" si="69"/>
        <v>#REF!</v>
      </c>
      <c r="BB121" s="326"/>
      <c r="BC121" s="1"/>
      <c r="BD121" s="384" t="s">
        <v>325</v>
      </c>
      <c r="BE121" s="384">
        <v>421</v>
      </c>
      <c r="BF121" s="350">
        <f t="shared" si="47"/>
        <v>4.21</v>
      </c>
      <c r="BG121" s="1"/>
      <c r="BH121" s="1"/>
    </row>
    <row r="122" spans="1:60" ht="14.25" x14ac:dyDescent="0.2">
      <c r="A122" s="160">
        <v>26</v>
      </c>
      <c r="W122" s="136" t="e">
        <f>DATE(YEAR(#REF!),MONTH(#REF!)+#REF!,DAY(#REF!))</f>
        <v>#REF!</v>
      </c>
      <c r="X122" s="143" t="e">
        <f>IF(AND(#REF!&lt;=X$97,Berechnungen!$W106&gt;X$97),#REF!,0)</f>
        <v>#REF!</v>
      </c>
      <c r="Y122" s="143" t="e">
        <f>IF(AND(#REF!&lt;=Y$97,Berechnungen!$W106&gt;Y$97),#REF!,0)</f>
        <v>#REF!</v>
      </c>
      <c r="Z122" s="143" t="e">
        <f>IF(AND(#REF!&lt;=Z$97,Berechnungen!$W106&gt;Z$97),#REF!,0)</f>
        <v>#REF!</v>
      </c>
      <c r="AA122" s="143" t="e">
        <f>IF(AND(#REF!&lt;=AA$97,Berechnungen!$W106&gt;AA$97),#REF!,0)</f>
        <v>#REF!</v>
      </c>
      <c r="AB122" s="143" t="e">
        <f>IF(AND(#REF!&lt;=AB$97,Berechnungen!$W106&gt;AB$97),#REF!,0)</f>
        <v>#REF!</v>
      </c>
      <c r="AC122" s="143" t="e">
        <f>IF(AND(#REF!&lt;=AC$97,Berechnungen!$W106&gt;AC$97),#REF!,0)</f>
        <v>#REF!</v>
      </c>
      <c r="AD122" s="143" t="e">
        <f>IF(AND(#REF!&lt;=AD$97,Berechnungen!$W106&gt;AD$97),#REF!,0)</f>
        <v>#REF!</v>
      </c>
      <c r="AE122" s="143" t="e">
        <f>IF(AND(#REF!&lt;=AE$97,Berechnungen!$W106&gt;AE$97),#REF!,0)</f>
        <v>#REF!</v>
      </c>
      <c r="AF122" s="143" t="e">
        <f>IF(AND(#REF!&lt;=AF$97,Berechnungen!$W106&gt;AF$97),#REF!,0)</f>
        <v>#REF!</v>
      </c>
      <c r="AG122" s="143" t="e">
        <f>IF(AND(#REF!&lt;=AG$97,Berechnungen!$W106&gt;AG$97),#REF!,0)</f>
        <v>#REF!</v>
      </c>
      <c r="AH122" s="143" t="e">
        <f>IF(AND(#REF!&lt;=AH$97,Berechnungen!$W106&gt;AH$97),#REF!,0)</f>
        <v>#REF!</v>
      </c>
      <c r="AI122" s="143" t="e">
        <f>IF(AND(#REF!&lt;=AI$97,Berechnungen!$W106&gt;AI$97),#REF!,0)</f>
        <v>#REF!</v>
      </c>
      <c r="AJ122" s="144" t="e">
        <f t="shared" si="81"/>
        <v>#REF!</v>
      </c>
      <c r="AK122" s="134"/>
      <c r="AL122" s="134"/>
      <c r="AM122" s="329" t="str">
        <f>'Rentabilität 2020'!D75</f>
        <v>Bürobedarf</v>
      </c>
      <c r="AN122" s="319" t="e">
        <f>IF(#REF!&gt;'Rentabilität 2020'!E$3,0,'Rentabilität 2020'!E75)</f>
        <v>#REF!</v>
      </c>
      <c r="AO122" s="319" t="e">
        <f>IF(#REF!&gt;'Rentabilität 2020'!F$3,0,'Rentabilität 2020'!F75)</f>
        <v>#REF!</v>
      </c>
      <c r="AP122" s="319" t="e">
        <f>IF(#REF!&gt;'Rentabilität 2020'!G$3,0,'Rentabilität 2020'!G75)</f>
        <v>#REF!</v>
      </c>
      <c r="AQ122" s="319" t="e">
        <f>IF(#REF!&gt;'Rentabilität 2020'!H$3,0,'Rentabilität 2020'!H75)</f>
        <v>#REF!</v>
      </c>
      <c r="AR122" s="319" t="e">
        <f>IF(#REF!&gt;'Rentabilität 2020'!I$3,0,'Rentabilität 2020'!I75)</f>
        <v>#REF!</v>
      </c>
      <c r="AS122" s="319" t="e">
        <f>IF(#REF!&gt;'Rentabilität 2020'!J$3,0,'Rentabilität 2020'!J75)</f>
        <v>#REF!</v>
      </c>
      <c r="AT122" s="319" t="e">
        <f>IF(#REF!&gt;'Rentabilität 2020'!K$3,0,'Rentabilität 2020'!K75)</f>
        <v>#REF!</v>
      </c>
      <c r="AU122" s="319" t="e">
        <f>IF(#REF!&gt;'Rentabilität 2020'!L$3,0,'Rentabilität 2020'!L75)</f>
        <v>#REF!</v>
      </c>
      <c r="AV122" s="319" t="e">
        <f>IF(#REF!&gt;'Rentabilität 2020'!M$3,0,'Rentabilität 2020'!M75)</f>
        <v>#REF!</v>
      </c>
      <c r="AW122" s="319" t="e">
        <f>IF(#REF!&gt;'Rentabilität 2020'!N$3,0,'Rentabilität 2020'!N75)</f>
        <v>#REF!</v>
      </c>
      <c r="AX122" s="319" t="e">
        <f>IF(#REF!&gt;'Rentabilität 2020'!O$3,0,'Rentabilität 2020'!O75)</f>
        <v>#REF!</v>
      </c>
      <c r="AY122" s="319" t="e">
        <f>IF(#REF!&gt;'Rentabilität 2020'!P$3,0,'Rentabilität 2020'!P75)</f>
        <v>#REF!</v>
      </c>
      <c r="AZ122" s="319" t="e">
        <f t="shared" si="69"/>
        <v>#REF!</v>
      </c>
      <c r="BB122" s="326"/>
      <c r="BC122" s="1"/>
      <c r="BD122" s="384" t="s">
        <v>326</v>
      </c>
      <c r="BE122" s="384">
        <v>520</v>
      </c>
      <c r="BF122" s="350">
        <f t="shared" si="47"/>
        <v>5.2</v>
      </c>
      <c r="BG122" s="1"/>
      <c r="BH122" s="1"/>
    </row>
    <row r="123" spans="1:60" ht="14.25" x14ac:dyDescent="0.2">
      <c r="A123" s="160">
        <v>27</v>
      </c>
      <c r="W123" s="136" t="e">
        <f>DATE(YEAR(#REF!),MONTH(#REF!)+#REF!,DAY(#REF!))</f>
        <v>#REF!</v>
      </c>
      <c r="X123" s="143" t="e">
        <f>IF(AND(#REF!&lt;=X$97,Berechnungen!$W107&gt;X$97),#REF!,0)</f>
        <v>#REF!</v>
      </c>
      <c r="Y123" s="143" t="e">
        <f>IF(AND(#REF!&lt;=Y$97,Berechnungen!$W107&gt;Y$97),#REF!,0)</f>
        <v>#REF!</v>
      </c>
      <c r="Z123" s="143" t="e">
        <f>IF(AND(#REF!&lt;=Z$97,Berechnungen!$W107&gt;Z$97),#REF!,0)</f>
        <v>#REF!</v>
      </c>
      <c r="AA123" s="143" t="e">
        <f>IF(AND(#REF!&lt;=AA$97,Berechnungen!$W107&gt;AA$97),#REF!,0)</f>
        <v>#REF!</v>
      </c>
      <c r="AB123" s="143" t="e">
        <f>IF(AND(#REF!&lt;=AB$97,Berechnungen!$W107&gt;AB$97),#REF!,0)</f>
        <v>#REF!</v>
      </c>
      <c r="AC123" s="143" t="e">
        <f>IF(AND(#REF!&lt;=AC$97,Berechnungen!$W107&gt;AC$97),#REF!,0)</f>
        <v>#REF!</v>
      </c>
      <c r="AD123" s="143" t="e">
        <f>IF(AND(#REF!&lt;=AD$97,Berechnungen!$W107&gt;AD$97),#REF!,0)</f>
        <v>#REF!</v>
      </c>
      <c r="AE123" s="143" t="e">
        <f>IF(AND(#REF!&lt;=AE$97,Berechnungen!$W107&gt;AE$97),#REF!,0)</f>
        <v>#REF!</v>
      </c>
      <c r="AF123" s="143" t="e">
        <f>IF(AND(#REF!&lt;=AF$97,Berechnungen!$W107&gt;AF$97),#REF!,0)</f>
        <v>#REF!</v>
      </c>
      <c r="AG123" s="143" t="e">
        <f>IF(AND(#REF!&lt;=AG$97,Berechnungen!$W107&gt;AG$97),#REF!,0)</f>
        <v>#REF!</v>
      </c>
      <c r="AH123" s="143" t="e">
        <f>IF(AND(#REF!&lt;=AH$97,Berechnungen!$W107&gt;AH$97),#REF!,0)</f>
        <v>#REF!</v>
      </c>
      <c r="AI123" s="143" t="e">
        <f>IF(AND(#REF!&lt;=AI$97,Berechnungen!$W107&gt;AI$97),#REF!,0)</f>
        <v>#REF!</v>
      </c>
      <c r="AJ123" s="144" t="e">
        <f t="shared" si="81"/>
        <v>#REF!</v>
      </c>
      <c r="AK123" s="134"/>
      <c r="AL123" s="134"/>
      <c r="AM123" s="329" t="str">
        <f>'Rentabilität 2020'!D76</f>
        <v>Zeitschriften/Bücher</v>
      </c>
      <c r="AN123" s="319" t="e">
        <f>IF(#REF!&gt;'Rentabilität 2020'!E$3,0,'Rentabilität 2020'!E76)</f>
        <v>#REF!</v>
      </c>
      <c r="AO123" s="319" t="e">
        <f>IF(#REF!&gt;'Rentabilität 2020'!F$3,0,'Rentabilität 2020'!F76)</f>
        <v>#REF!</v>
      </c>
      <c r="AP123" s="319" t="e">
        <f>IF(#REF!&gt;'Rentabilität 2020'!G$3,0,'Rentabilität 2020'!G76)</f>
        <v>#REF!</v>
      </c>
      <c r="AQ123" s="319" t="e">
        <f>IF(#REF!&gt;'Rentabilität 2020'!H$3,0,'Rentabilität 2020'!H76)</f>
        <v>#REF!</v>
      </c>
      <c r="AR123" s="319" t="e">
        <f>IF(#REF!&gt;'Rentabilität 2020'!I$3,0,'Rentabilität 2020'!I76)</f>
        <v>#REF!</v>
      </c>
      <c r="AS123" s="319" t="e">
        <f>IF(#REF!&gt;'Rentabilität 2020'!J$3,0,'Rentabilität 2020'!J76)</f>
        <v>#REF!</v>
      </c>
      <c r="AT123" s="319" t="e">
        <f>IF(#REF!&gt;'Rentabilität 2020'!K$3,0,'Rentabilität 2020'!K76)</f>
        <v>#REF!</v>
      </c>
      <c r="AU123" s="319" t="e">
        <f>IF(#REF!&gt;'Rentabilität 2020'!L$3,0,'Rentabilität 2020'!L76)</f>
        <v>#REF!</v>
      </c>
      <c r="AV123" s="319" t="e">
        <f>IF(#REF!&gt;'Rentabilität 2020'!M$3,0,'Rentabilität 2020'!M76)</f>
        <v>#REF!</v>
      </c>
      <c r="AW123" s="319" t="e">
        <f>IF(#REF!&gt;'Rentabilität 2020'!N$3,0,'Rentabilität 2020'!N76)</f>
        <v>#REF!</v>
      </c>
      <c r="AX123" s="319" t="e">
        <f>IF(#REF!&gt;'Rentabilität 2020'!O$3,0,'Rentabilität 2020'!O76)</f>
        <v>#REF!</v>
      </c>
      <c r="AY123" s="319" t="e">
        <f>IF(#REF!&gt;'Rentabilität 2020'!P$3,0,'Rentabilität 2020'!P76)</f>
        <v>#REF!</v>
      </c>
      <c r="AZ123" s="319" t="e">
        <f t="shared" si="69"/>
        <v>#REF!</v>
      </c>
      <c r="BB123" s="326"/>
      <c r="BC123" s="1"/>
      <c r="BD123" s="384" t="s">
        <v>631</v>
      </c>
      <c r="BE123" s="384">
        <v>417</v>
      </c>
      <c r="BF123" s="350">
        <f t="shared" si="47"/>
        <v>4.17</v>
      </c>
      <c r="BG123" s="1"/>
      <c r="BH123" s="1"/>
    </row>
    <row r="124" spans="1:60" ht="14.25" x14ac:dyDescent="0.2">
      <c r="A124" s="160">
        <v>28</v>
      </c>
      <c r="W124" s="136" t="e">
        <f>DATE(YEAR(#REF!),MONTH(#REF!)+#REF!,DAY(#REF!))</f>
        <v>#REF!</v>
      </c>
      <c r="X124" s="143" t="e">
        <f>IF(AND(#REF!&lt;=X$97,Berechnungen!$W108&gt;X$97),#REF!,0)</f>
        <v>#REF!</v>
      </c>
      <c r="Y124" s="143" t="e">
        <f>IF(AND(#REF!&lt;=Y$97,Berechnungen!$W108&gt;Y$97),#REF!,0)</f>
        <v>#REF!</v>
      </c>
      <c r="Z124" s="143" t="e">
        <f>IF(AND(#REF!&lt;=Z$97,Berechnungen!$W108&gt;Z$97),#REF!,0)</f>
        <v>#REF!</v>
      </c>
      <c r="AA124" s="143" t="e">
        <f>IF(AND(#REF!&lt;=AA$97,Berechnungen!$W108&gt;AA$97),#REF!,0)</f>
        <v>#REF!</v>
      </c>
      <c r="AB124" s="143" t="e">
        <f>IF(AND(#REF!&lt;=AB$97,Berechnungen!$W108&gt;AB$97),#REF!,0)</f>
        <v>#REF!</v>
      </c>
      <c r="AC124" s="143" t="e">
        <f>IF(AND(#REF!&lt;=AC$97,Berechnungen!$W108&gt;AC$97),#REF!,0)</f>
        <v>#REF!</v>
      </c>
      <c r="AD124" s="143" t="e">
        <f>IF(AND(#REF!&lt;=AD$97,Berechnungen!$W108&gt;AD$97),#REF!,0)</f>
        <v>#REF!</v>
      </c>
      <c r="AE124" s="143" t="e">
        <f>IF(AND(#REF!&lt;=AE$97,Berechnungen!$W108&gt;AE$97),#REF!,0)</f>
        <v>#REF!</v>
      </c>
      <c r="AF124" s="143" t="e">
        <f>IF(AND(#REF!&lt;=AF$97,Berechnungen!$W108&gt;AF$97),#REF!,0)</f>
        <v>#REF!</v>
      </c>
      <c r="AG124" s="143" t="e">
        <f>IF(AND(#REF!&lt;=AG$97,Berechnungen!$W108&gt;AG$97),#REF!,0)</f>
        <v>#REF!</v>
      </c>
      <c r="AH124" s="143" t="e">
        <f>IF(AND(#REF!&lt;=AH$97,Berechnungen!$W108&gt;AH$97),#REF!,0)</f>
        <v>#REF!</v>
      </c>
      <c r="AI124" s="143" t="e">
        <f>IF(AND(#REF!&lt;=AI$97,Berechnungen!$W108&gt;AI$97),#REF!,0)</f>
        <v>#REF!</v>
      </c>
      <c r="AJ124" s="144" t="e">
        <f t="shared" si="81"/>
        <v>#REF!</v>
      </c>
      <c r="AK124" s="134"/>
      <c r="AL124" s="134"/>
      <c r="AM124" s="329" t="str">
        <f>'Rentabilität 2020'!D77</f>
        <v>Rechts- und Beratungskosten</v>
      </c>
      <c r="AN124" s="319" t="e">
        <f>IF(#REF!&gt;'Rentabilität 2020'!E$3,0,'Rentabilität 2020'!E77)</f>
        <v>#REF!</v>
      </c>
      <c r="AO124" s="319" t="e">
        <f>IF(#REF!&gt;'Rentabilität 2020'!F$3,0,'Rentabilität 2020'!F77)</f>
        <v>#REF!</v>
      </c>
      <c r="AP124" s="319" t="e">
        <f>IF(#REF!&gt;'Rentabilität 2020'!G$3,0,'Rentabilität 2020'!G77)</f>
        <v>#REF!</v>
      </c>
      <c r="AQ124" s="319" t="e">
        <f>IF(#REF!&gt;'Rentabilität 2020'!H$3,0,'Rentabilität 2020'!H77)</f>
        <v>#REF!</v>
      </c>
      <c r="AR124" s="319" t="e">
        <f>IF(#REF!&gt;'Rentabilität 2020'!I$3,0,'Rentabilität 2020'!I77)</f>
        <v>#REF!</v>
      </c>
      <c r="AS124" s="319" t="e">
        <f>IF(#REF!&gt;'Rentabilität 2020'!J$3,0,'Rentabilität 2020'!J77)</f>
        <v>#REF!</v>
      </c>
      <c r="AT124" s="319" t="e">
        <f>IF(#REF!&gt;'Rentabilität 2020'!K$3,0,'Rentabilität 2020'!K77)</f>
        <v>#REF!</v>
      </c>
      <c r="AU124" s="319" t="e">
        <f>IF(#REF!&gt;'Rentabilität 2020'!L$3,0,'Rentabilität 2020'!L77)</f>
        <v>#REF!</v>
      </c>
      <c r="AV124" s="319" t="e">
        <f>IF(#REF!&gt;'Rentabilität 2020'!M$3,0,'Rentabilität 2020'!M77)</f>
        <v>#REF!</v>
      </c>
      <c r="AW124" s="319" t="e">
        <f>IF(#REF!&gt;'Rentabilität 2020'!N$3,0,'Rentabilität 2020'!N77)</f>
        <v>#REF!</v>
      </c>
      <c r="AX124" s="319" t="e">
        <f>IF(#REF!&gt;'Rentabilität 2020'!O$3,0,'Rentabilität 2020'!O77)</f>
        <v>#REF!</v>
      </c>
      <c r="AY124" s="319" t="e">
        <f>IF(#REF!&gt;'Rentabilität 2020'!P$3,0,'Rentabilität 2020'!P77)</f>
        <v>#REF!</v>
      </c>
      <c r="AZ124" s="319" t="e">
        <f t="shared" si="69"/>
        <v>#REF!</v>
      </c>
      <c r="BB124" s="326"/>
      <c r="BC124" s="1"/>
      <c r="BD124" s="384" t="s">
        <v>327</v>
      </c>
      <c r="BE124" s="384">
        <v>440</v>
      </c>
      <c r="BF124" s="350">
        <f t="shared" si="47"/>
        <v>4.4000000000000004</v>
      </c>
      <c r="BG124" s="1"/>
      <c r="BH124" s="1"/>
    </row>
    <row r="125" spans="1:60" ht="14.25" x14ac:dyDescent="0.2">
      <c r="A125" s="160">
        <v>29</v>
      </c>
      <c r="W125" s="137"/>
      <c r="X125" s="143" t="e">
        <f>IF(AND(#REF!&lt;=X$97,Berechnungen!$W109&gt;X$97),#REF!,0)</f>
        <v>#REF!</v>
      </c>
      <c r="Y125" s="143" t="e">
        <f>IF(AND(#REF!&lt;=Y$97,Berechnungen!$W109&gt;Y$97),#REF!,0)</f>
        <v>#REF!</v>
      </c>
      <c r="Z125" s="143" t="e">
        <f>IF(AND(#REF!&lt;=Z$97,Berechnungen!$W109&gt;Z$97),#REF!,0)</f>
        <v>#REF!</v>
      </c>
      <c r="AA125" s="143" t="e">
        <f>IF(AND(#REF!&lt;=AA$97,Berechnungen!$W109&gt;AA$97),#REF!,0)</f>
        <v>#REF!</v>
      </c>
      <c r="AB125" s="143" t="e">
        <f>IF(AND(#REF!&lt;=AB$97,Berechnungen!$W109&gt;AB$97),#REF!,0)</f>
        <v>#REF!</v>
      </c>
      <c r="AC125" s="143" t="e">
        <f>IF(AND(#REF!&lt;=AC$97,Berechnungen!$W109&gt;AC$97),#REF!,0)</f>
        <v>#REF!</v>
      </c>
      <c r="AD125" s="143" t="e">
        <f>IF(AND(#REF!&lt;=AD$97,Berechnungen!$W109&gt;AD$97),#REF!,0)</f>
        <v>#REF!</v>
      </c>
      <c r="AE125" s="143" t="e">
        <f>IF(AND(#REF!&lt;=AE$97,Berechnungen!$W109&gt;AE$97),#REF!,0)</f>
        <v>#REF!</v>
      </c>
      <c r="AF125" s="143" t="e">
        <f>IF(AND(#REF!&lt;=AF$97,Berechnungen!$W109&gt;AF$97),#REF!,0)</f>
        <v>#REF!</v>
      </c>
      <c r="AG125" s="143" t="e">
        <f>IF(AND(#REF!&lt;=AG$97,Berechnungen!$W109&gt;AG$97),#REF!,0)</f>
        <v>#REF!</v>
      </c>
      <c r="AH125" s="143" t="e">
        <f>IF(AND(#REF!&lt;=AH$97,Berechnungen!$W109&gt;AH$97),#REF!,0)</f>
        <v>#REF!</v>
      </c>
      <c r="AI125" s="143" t="e">
        <f>IF(AND(#REF!&lt;=AI$97,Berechnungen!$W109&gt;AI$97),#REF!,0)</f>
        <v>#REF!</v>
      </c>
      <c r="AJ125" s="144" t="e">
        <f t="shared" si="81"/>
        <v>#REF!</v>
      </c>
      <c r="AK125" s="134"/>
      <c r="AL125" s="134"/>
      <c r="AM125" s="329" t="str">
        <f>'Rentabilität 2020'!D78</f>
        <v>Jahresabschluss/Prüfungskosten</v>
      </c>
      <c r="AN125" s="319" t="e">
        <f>IF(#REF!&gt;'Rentabilität 2020'!E$3,0,'Rentabilität 2020'!E78)</f>
        <v>#REF!</v>
      </c>
      <c r="AO125" s="319" t="e">
        <f>IF(#REF!&gt;'Rentabilität 2020'!F$3,0,'Rentabilität 2020'!F78)</f>
        <v>#REF!</v>
      </c>
      <c r="AP125" s="319" t="e">
        <f>IF(#REF!&gt;'Rentabilität 2020'!G$3,0,'Rentabilität 2020'!G78)</f>
        <v>#REF!</v>
      </c>
      <c r="AQ125" s="319" t="e">
        <f>IF(#REF!&gt;'Rentabilität 2020'!H$3,0,'Rentabilität 2020'!H78)</f>
        <v>#REF!</v>
      </c>
      <c r="AR125" s="319" t="e">
        <f>IF(#REF!&gt;'Rentabilität 2020'!I$3,0,'Rentabilität 2020'!I78)</f>
        <v>#REF!</v>
      </c>
      <c r="AS125" s="319" t="e">
        <f>IF(#REF!&gt;'Rentabilität 2020'!J$3,0,'Rentabilität 2020'!J78)</f>
        <v>#REF!</v>
      </c>
      <c r="AT125" s="319" t="e">
        <f>IF(#REF!&gt;'Rentabilität 2020'!K$3,0,'Rentabilität 2020'!K78)</f>
        <v>#REF!</v>
      </c>
      <c r="AU125" s="319" t="e">
        <f>IF(#REF!&gt;'Rentabilität 2020'!L$3,0,'Rentabilität 2020'!L78)</f>
        <v>#REF!</v>
      </c>
      <c r="AV125" s="319" t="e">
        <f>IF(#REF!&gt;'Rentabilität 2020'!M$3,0,'Rentabilität 2020'!M78)</f>
        <v>#REF!</v>
      </c>
      <c r="AW125" s="319" t="e">
        <f>IF(#REF!&gt;'Rentabilität 2020'!N$3,0,'Rentabilität 2020'!N78)</f>
        <v>#REF!</v>
      </c>
      <c r="AX125" s="319" t="e">
        <f>IF(#REF!&gt;'Rentabilität 2020'!O$3,0,'Rentabilität 2020'!O78)</f>
        <v>#REF!</v>
      </c>
      <c r="AY125" s="319" t="e">
        <f>IF(#REF!&gt;'Rentabilität 2020'!P$3,0,'Rentabilität 2020'!P78)</f>
        <v>#REF!</v>
      </c>
      <c r="AZ125" s="319" t="e">
        <f t="shared" si="69"/>
        <v>#REF!</v>
      </c>
      <c r="BB125" s="326"/>
      <c r="BC125" s="1"/>
      <c r="BD125" s="384" t="s">
        <v>632</v>
      </c>
      <c r="BE125" s="384">
        <v>500</v>
      </c>
      <c r="BF125" s="350">
        <f t="shared" si="47"/>
        <v>5</v>
      </c>
      <c r="BG125" s="1"/>
      <c r="BH125" s="1"/>
    </row>
    <row r="126" spans="1:60" ht="15" thickBot="1" x14ac:dyDescent="0.25">
      <c r="A126" s="160">
        <v>30</v>
      </c>
      <c r="W126" s="151"/>
      <c r="X126" s="152" t="e">
        <f t="shared" ref="X126:AI126" si="82">SUM(X114:X125)</f>
        <v>#REF!</v>
      </c>
      <c r="Y126" s="152" t="e">
        <f t="shared" si="82"/>
        <v>#REF!</v>
      </c>
      <c r="Z126" s="153" t="e">
        <f t="shared" si="82"/>
        <v>#REF!</v>
      </c>
      <c r="AA126" s="153" t="e">
        <f t="shared" si="82"/>
        <v>#REF!</v>
      </c>
      <c r="AB126" s="153" t="e">
        <f t="shared" si="82"/>
        <v>#REF!</v>
      </c>
      <c r="AC126" s="153" t="e">
        <f t="shared" si="82"/>
        <v>#REF!</v>
      </c>
      <c r="AD126" s="153" t="e">
        <f t="shared" si="82"/>
        <v>#REF!</v>
      </c>
      <c r="AE126" s="153" t="e">
        <f t="shared" si="82"/>
        <v>#REF!</v>
      </c>
      <c r="AF126" s="153" t="e">
        <f t="shared" si="82"/>
        <v>#REF!</v>
      </c>
      <c r="AG126" s="153" t="e">
        <f t="shared" si="82"/>
        <v>#REF!</v>
      </c>
      <c r="AH126" s="153" t="e">
        <f t="shared" si="82"/>
        <v>#REF!</v>
      </c>
      <c r="AI126" s="153" t="e">
        <f t="shared" si="82"/>
        <v>#REF!</v>
      </c>
      <c r="AJ126" s="154" t="e">
        <f>SUM(AJ114:AJ125)</f>
        <v>#REF!</v>
      </c>
      <c r="AK126" s="157"/>
      <c r="AL126" s="157"/>
      <c r="AM126" s="329" t="str">
        <f>'Rentabilität 2020'!D79</f>
        <v>Buchführung</v>
      </c>
      <c r="AN126" s="319" t="e">
        <f>IF(#REF!&gt;'Rentabilität 2020'!E$3,0,'Rentabilität 2020'!E79)</f>
        <v>#REF!</v>
      </c>
      <c r="AO126" s="319" t="e">
        <f>IF(#REF!&gt;'Rentabilität 2020'!F$3,0,'Rentabilität 2020'!F79)</f>
        <v>#REF!</v>
      </c>
      <c r="AP126" s="319" t="e">
        <f>IF(#REF!&gt;'Rentabilität 2020'!G$3,0,'Rentabilität 2020'!G79)</f>
        <v>#REF!</v>
      </c>
      <c r="AQ126" s="319" t="e">
        <f>IF(#REF!&gt;'Rentabilität 2020'!H$3,0,'Rentabilität 2020'!H79)</f>
        <v>#REF!</v>
      </c>
      <c r="AR126" s="319" t="e">
        <f>IF(#REF!&gt;'Rentabilität 2020'!I$3,0,'Rentabilität 2020'!I79)</f>
        <v>#REF!</v>
      </c>
      <c r="AS126" s="319" t="e">
        <f>IF(#REF!&gt;'Rentabilität 2020'!J$3,0,'Rentabilität 2020'!J79)</f>
        <v>#REF!</v>
      </c>
      <c r="AT126" s="319" t="e">
        <f>IF(#REF!&gt;'Rentabilität 2020'!K$3,0,'Rentabilität 2020'!K79)</f>
        <v>#REF!</v>
      </c>
      <c r="AU126" s="319" t="e">
        <f>IF(#REF!&gt;'Rentabilität 2020'!L$3,0,'Rentabilität 2020'!L79)</f>
        <v>#REF!</v>
      </c>
      <c r="AV126" s="319" t="e">
        <f>IF(#REF!&gt;'Rentabilität 2020'!M$3,0,'Rentabilität 2020'!M79)</f>
        <v>#REF!</v>
      </c>
      <c r="AW126" s="319" t="e">
        <f>IF(#REF!&gt;'Rentabilität 2020'!N$3,0,'Rentabilität 2020'!N79)</f>
        <v>#REF!</v>
      </c>
      <c r="AX126" s="319" t="e">
        <f>IF(#REF!&gt;'Rentabilität 2020'!O$3,0,'Rentabilität 2020'!O79)</f>
        <v>#REF!</v>
      </c>
      <c r="AY126" s="319" t="e">
        <f>IF(#REF!&gt;'Rentabilität 2020'!P$3,0,'Rentabilität 2020'!P79)</f>
        <v>#REF!</v>
      </c>
      <c r="AZ126" s="319" t="e">
        <f t="shared" si="69"/>
        <v>#REF!</v>
      </c>
      <c r="BB126" s="326"/>
      <c r="BC126" s="1"/>
      <c r="BD126" s="384" t="s">
        <v>328</v>
      </c>
      <c r="BE126" s="384">
        <v>423</v>
      </c>
      <c r="BF126" s="350">
        <f t="shared" si="47"/>
        <v>4.2300000000000004</v>
      </c>
      <c r="BG126" s="1"/>
      <c r="BH126" s="1"/>
    </row>
    <row r="127" spans="1:60" ht="14.25" x14ac:dyDescent="0.2">
      <c r="A127" s="160">
        <v>31</v>
      </c>
      <c r="AM127" s="329" t="str">
        <f>'Rentabilität 2020'!D80</f>
        <v>Mieten für Einrichtungen</v>
      </c>
      <c r="AN127" s="319" t="e">
        <f>IF(#REF!&gt;'Rentabilität 2020'!E$3,0,'Rentabilität 2020'!E80)</f>
        <v>#REF!</v>
      </c>
      <c r="AO127" s="319" t="e">
        <f>IF(#REF!&gt;'Rentabilität 2020'!F$3,0,'Rentabilität 2020'!F80)</f>
        <v>#REF!</v>
      </c>
      <c r="AP127" s="319" t="e">
        <f>IF(#REF!&gt;'Rentabilität 2020'!G$3,0,'Rentabilität 2020'!G80)</f>
        <v>#REF!</v>
      </c>
      <c r="AQ127" s="319" t="e">
        <f>IF(#REF!&gt;'Rentabilität 2020'!H$3,0,'Rentabilität 2020'!H80)</f>
        <v>#REF!</v>
      </c>
      <c r="AR127" s="319" t="e">
        <f>IF(#REF!&gt;'Rentabilität 2020'!I$3,0,'Rentabilität 2020'!I80)</f>
        <v>#REF!</v>
      </c>
      <c r="AS127" s="319" t="e">
        <f>IF(#REF!&gt;'Rentabilität 2020'!J$3,0,'Rentabilität 2020'!J80)</f>
        <v>#REF!</v>
      </c>
      <c r="AT127" s="319" t="e">
        <f>IF(#REF!&gt;'Rentabilität 2020'!K$3,0,'Rentabilität 2020'!K80)</f>
        <v>#REF!</v>
      </c>
      <c r="AU127" s="319" t="e">
        <f>IF(#REF!&gt;'Rentabilität 2020'!L$3,0,'Rentabilität 2020'!L80)</f>
        <v>#REF!</v>
      </c>
      <c r="AV127" s="319" t="e">
        <f>IF(#REF!&gt;'Rentabilität 2020'!M$3,0,'Rentabilität 2020'!M80)</f>
        <v>#REF!</v>
      </c>
      <c r="AW127" s="319" t="e">
        <f>IF(#REF!&gt;'Rentabilität 2020'!N$3,0,'Rentabilität 2020'!N80)</f>
        <v>#REF!</v>
      </c>
      <c r="AX127" s="319" t="e">
        <f>IF(#REF!&gt;'Rentabilität 2020'!O$3,0,'Rentabilität 2020'!O80)</f>
        <v>#REF!</v>
      </c>
      <c r="AY127" s="319" t="e">
        <f>IF(#REF!&gt;'Rentabilität 2020'!P$3,0,'Rentabilität 2020'!P80)</f>
        <v>#REF!</v>
      </c>
      <c r="AZ127" s="319" t="e">
        <f t="shared" si="69"/>
        <v>#REF!</v>
      </c>
      <c r="BB127" s="326"/>
      <c r="BC127" s="1"/>
      <c r="BD127" s="384" t="s">
        <v>329</v>
      </c>
      <c r="BE127" s="384">
        <v>465</v>
      </c>
      <c r="BF127" s="350">
        <f t="shared" si="47"/>
        <v>4.6500000000000004</v>
      </c>
      <c r="BG127" s="1"/>
      <c r="BH127" s="1"/>
    </row>
    <row r="128" spans="1:60" ht="14.25" x14ac:dyDescent="0.2">
      <c r="A128" s="160">
        <v>32</v>
      </c>
      <c r="AM128" s="329" t="str">
        <f>'Rentabilität 2020'!D81</f>
        <v>Werkzeuge/Kleingeräte</v>
      </c>
      <c r="AN128" s="319" t="e">
        <f>IF(#REF!&gt;'Rentabilität 2020'!E$3,0,'Rentabilität 2020'!E81)</f>
        <v>#REF!</v>
      </c>
      <c r="AO128" s="319" t="e">
        <f>IF(#REF!&gt;'Rentabilität 2020'!F$3,0,'Rentabilität 2020'!F81)</f>
        <v>#REF!</v>
      </c>
      <c r="AP128" s="319" t="e">
        <f>IF(#REF!&gt;'Rentabilität 2020'!G$3,0,'Rentabilität 2020'!G81)</f>
        <v>#REF!</v>
      </c>
      <c r="AQ128" s="319" t="e">
        <f>IF(#REF!&gt;'Rentabilität 2020'!H$3,0,'Rentabilität 2020'!H81)</f>
        <v>#REF!</v>
      </c>
      <c r="AR128" s="319" t="e">
        <f>IF(#REF!&gt;'Rentabilität 2020'!I$3,0,'Rentabilität 2020'!I81)</f>
        <v>#REF!</v>
      </c>
      <c r="AS128" s="319" t="e">
        <f>IF(#REF!&gt;'Rentabilität 2020'!J$3,0,'Rentabilität 2020'!J81)</f>
        <v>#REF!</v>
      </c>
      <c r="AT128" s="319" t="e">
        <f>IF(#REF!&gt;'Rentabilität 2020'!K$3,0,'Rentabilität 2020'!K81)</f>
        <v>#REF!</v>
      </c>
      <c r="AU128" s="319" t="e">
        <f>IF(#REF!&gt;'Rentabilität 2020'!L$3,0,'Rentabilität 2020'!L81)</f>
        <v>#REF!</v>
      </c>
      <c r="AV128" s="319" t="e">
        <f>IF(#REF!&gt;'Rentabilität 2020'!M$3,0,'Rentabilität 2020'!M81)</f>
        <v>#REF!</v>
      </c>
      <c r="AW128" s="319" t="e">
        <f>IF(#REF!&gt;'Rentabilität 2020'!N$3,0,'Rentabilität 2020'!N81)</f>
        <v>#REF!</v>
      </c>
      <c r="AX128" s="319" t="e">
        <f>IF(#REF!&gt;'Rentabilität 2020'!O$3,0,'Rentabilität 2020'!O81)</f>
        <v>#REF!</v>
      </c>
      <c r="AY128" s="319" t="e">
        <f>IF(#REF!&gt;'Rentabilität 2020'!P$3,0,'Rentabilität 2020'!P81)</f>
        <v>#REF!</v>
      </c>
      <c r="AZ128" s="319" t="e">
        <f t="shared" si="69"/>
        <v>#REF!</v>
      </c>
      <c r="BB128" s="326"/>
      <c r="BC128" s="1"/>
      <c r="BD128" s="384" t="s">
        <v>330</v>
      </c>
      <c r="BE128" s="384">
        <v>452</v>
      </c>
      <c r="BF128" s="350">
        <f t="shared" si="47"/>
        <v>4.5199999999999996</v>
      </c>
      <c r="BG128" s="1"/>
      <c r="BH128" s="1"/>
    </row>
    <row r="129" spans="1:60" ht="14.25" x14ac:dyDescent="0.2">
      <c r="A129" s="161">
        <v>33</v>
      </c>
      <c r="AM129" s="329" t="str">
        <f>'Rentabilität 2020'!D82</f>
        <v>Nebenkosten Geldverkehr</v>
      </c>
      <c r="AN129" s="319" t="e">
        <f>IF(#REF!&gt;'Rentabilität 2020'!E$3,0,'Rentabilität 2020'!E82)</f>
        <v>#REF!</v>
      </c>
      <c r="AO129" s="319" t="e">
        <f>IF(#REF!&gt;'Rentabilität 2020'!F$3,0,'Rentabilität 2020'!F82)</f>
        <v>#REF!</v>
      </c>
      <c r="AP129" s="319" t="e">
        <f>IF(#REF!&gt;'Rentabilität 2020'!G$3,0,'Rentabilität 2020'!G82)</f>
        <v>#REF!</v>
      </c>
      <c r="AQ129" s="319" t="e">
        <f>IF(#REF!&gt;'Rentabilität 2020'!H$3,0,'Rentabilität 2020'!H82)</f>
        <v>#REF!</v>
      </c>
      <c r="AR129" s="319" t="e">
        <f>IF(#REF!&gt;'Rentabilität 2020'!I$3,0,'Rentabilität 2020'!I82)</f>
        <v>#REF!</v>
      </c>
      <c r="AS129" s="319" t="e">
        <f>IF(#REF!&gt;'Rentabilität 2020'!J$3,0,'Rentabilität 2020'!J82)</f>
        <v>#REF!</v>
      </c>
      <c r="AT129" s="319" t="e">
        <f>IF(#REF!&gt;'Rentabilität 2020'!K$3,0,'Rentabilität 2020'!K82)</f>
        <v>#REF!</v>
      </c>
      <c r="AU129" s="319" t="e">
        <f>IF(#REF!&gt;'Rentabilität 2020'!L$3,0,'Rentabilität 2020'!L82)</f>
        <v>#REF!</v>
      </c>
      <c r="AV129" s="319" t="e">
        <f>IF(#REF!&gt;'Rentabilität 2020'!M$3,0,'Rentabilität 2020'!M82)</f>
        <v>#REF!</v>
      </c>
      <c r="AW129" s="319" t="e">
        <f>IF(#REF!&gt;'Rentabilität 2020'!N$3,0,'Rentabilität 2020'!N82)</f>
        <v>#REF!</v>
      </c>
      <c r="AX129" s="319" t="e">
        <f>IF(#REF!&gt;'Rentabilität 2020'!O$3,0,'Rentabilität 2020'!O82)</f>
        <v>#REF!</v>
      </c>
      <c r="AY129" s="319" t="e">
        <f>IF(#REF!&gt;'Rentabilität 2020'!P$3,0,'Rentabilität 2020'!P82)</f>
        <v>#REF!</v>
      </c>
      <c r="AZ129" s="319" t="e">
        <f t="shared" si="69"/>
        <v>#REF!</v>
      </c>
      <c r="BB129" s="326"/>
      <c r="BC129" s="1"/>
      <c r="BD129" s="384" t="s">
        <v>331</v>
      </c>
      <c r="BE129" s="384">
        <v>370</v>
      </c>
      <c r="BF129" s="350">
        <f t="shared" si="47"/>
        <v>3.7</v>
      </c>
      <c r="BG129" s="1"/>
      <c r="BH129" s="1"/>
    </row>
    <row r="130" spans="1:60" ht="14.25" x14ac:dyDescent="0.2">
      <c r="AM130" s="329" t="str">
        <f>'Rentabilität 2020'!D83</f>
        <v>Aufwand für Abfallbeseitigung</v>
      </c>
      <c r="AN130" s="319" t="e">
        <f>IF(#REF!&gt;'Rentabilität 2020'!E$3,0,'Rentabilität 2020'!E83)</f>
        <v>#REF!</v>
      </c>
      <c r="AO130" s="319" t="e">
        <f>IF(#REF!&gt;'Rentabilität 2020'!F$3,0,'Rentabilität 2020'!F83)</f>
        <v>#REF!</v>
      </c>
      <c r="AP130" s="319" t="e">
        <f>IF(#REF!&gt;'Rentabilität 2020'!G$3,0,'Rentabilität 2020'!G83)</f>
        <v>#REF!</v>
      </c>
      <c r="AQ130" s="319" t="e">
        <f>IF(#REF!&gt;'Rentabilität 2020'!H$3,0,'Rentabilität 2020'!H83)</f>
        <v>#REF!</v>
      </c>
      <c r="AR130" s="319" t="e">
        <f>IF(#REF!&gt;'Rentabilität 2020'!I$3,0,'Rentabilität 2020'!I83)</f>
        <v>#REF!</v>
      </c>
      <c r="AS130" s="319" t="e">
        <f>IF(#REF!&gt;'Rentabilität 2020'!J$3,0,'Rentabilität 2020'!J83)</f>
        <v>#REF!</v>
      </c>
      <c r="AT130" s="319" t="e">
        <f>IF(#REF!&gt;'Rentabilität 2020'!K$3,0,'Rentabilität 2020'!K83)</f>
        <v>#REF!</v>
      </c>
      <c r="AU130" s="319" t="e">
        <f>IF(#REF!&gt;'Rentabilität 2020'!L$3,0,'Rentabilität 2020'!L83)</f>
        <v>#REF!</v>
      </c>
      <c r="AV130" s="319" t="e">
        <f>IF(#REF!&gt;'Rentabilität 2020'!M$3,0,'Rentabilität 2020'!M83)</f>
        <v>#REF!</v>
      </c>
      <c r="AW130" s="319" t="e">
        <f>IF(#REF!&gt;'Rentabilität 2020'!N$3,0,'Rentabilität 2020'!N83)</f>
        <v>#REF!</v>
      </c>
      <c r="AX130" s="319" t="e">
        <f>IF(#REF!&gt;'Rentabilität 2020'!O$3,0,'Rentabilität 2020'!O83)</f>
        <v>#REF!</v>
      </c>
      <c r="AY130" s="319" t="e">
        <f>IF(#REF!&gt;'Rentabilität 2020'!P$3,0,'Rentabilität 2020'!P83)</f>
        <v>#REF!</v>
      </c>
      <c r="AZ130" s="319" t="e">
        <f t="shared" si="69"/>
        <v>#REF!</v>
      </c>
      <c r="BB130" s="326"/>
      <c r="BC130" s="1"/>
      <c r="BD130" s="384" t="s">
        <v>332</v>
      </c>
      <c r="BE130" s="384">
        <v>515</v>
      </c>
      <c r="BF130" s="350">
        <f t="shared" si="47"/>
        <v>5.15</v>
      </c>
      <c r="BG130" s="1"/>
      <c r="BH130" s="1"/>
    </row>
    <row r="131" spans="1:60" ht="14.25" x14ac:dyDescent="0.2">
      <c r="AM131" s="329" t="str">
        <f>'Rentabilität 2020'!$C$85</f>
        <v>Sonstiges</v>
      </c>
      <c r="AN131" s="319" t="e">
        <f>IF(#REF!&gt;'Rentabilität 2020'!E$3,0,'Rentabilität 2020'!E85)</f>
        <v>#REF!</v>
      </c>
      <c r="AO131" s="319" t="e">
        <f>IF(#REF!&gt;'Rentabilität 2020'!F$3,0,'Rentabilität 2020'!F85)</f>
        <v>#REF!</v>
      </c>
      <c r="AP131" s="319" t="e">
        <f>IF(#REF!&gt;'Rentabilität 2020'!G$3,0,'Rentabilität 2020'!G85)</f>
        <v>#REF!</v>
      </c>
      <c r="AQ131" s="319" t="e">
        <f>IF(#REF!&gt;'Rentabilität 2020'!H$3,0,'Rentabilität 2020'!H85)</f>
        <v>#REF!</v>
      </c>
      <c r="AR131" s="319" t="e">
        <f>IF(#REF!&gt;'Rentabilität 2020'!I$3,0,'Rentabilität 2020'!I85)</f>
        <v>#REF!</v>
      </c>
      <c r="AS131" s="319" t="e">
        <f>IF(#REF!&gt;'Rentabilität 2020'!J$3,0,'Rentabilität 2020'!J85)</f>
        <v>#REF!</v>
      </c>
      <c r="AT131" s="319" t="e">
        <f>IF(#REF!&gt;'Rentabilität 2020'!K$3,0,'Rentabilität 2020'!K85)</f>
        <v>#REF!</v>
      </c>
      <c r="AU131" s="319" t="e">
        <f>IF(#REF!&gt;'Rentabilität 2020'!L$3,0,'Rentabilität 2020'!L85)</f>
        <v>#REF!</v>
      </c>
      <c r="AV131" s="319" t="e">
        <f>IF(#REF!&gt;'Rentabilität 2020'!M$3,0,'Rentabilität 2020'!M85)</f>
        <v>#REF!</v>
      </c>
      <c r="AW131" s="319" t="e">
        <f>IF(#REF!&gt;'Rentabilität 2020'!N$3,0,'Rentabilität 2020'!N85)</f>
        <v>#REF!</v>
      </c>
      <c r="AX131" s="319" t="e">
        <f>IF(#REF!&gt;'Rentabilität 2020'!O$3,0,'Rentabilität 2020'!O85)</f>
        <v>#REF!</v>
      </c>
      <c r="AY131" s="319" t="e">
        <f>IF(#REF!&gt;'Rentabilität 2020'!P$3,0,'Rentabilität 2020'!P85)</f>
        <v>#REF!</v>
      </c>
      <c r="AZ131" s="319" t="e">
        <f t="shared" si="69"/>
        <v>#REF!</v>
      </c>
      <c r="BB131" s="326"/>
      <c r="BC131" s="1"/>
      <c r="BD131" s="384" t="s">
        <v>333</v>
      </c>
      <c r="BE131" s="384">
        <v>435</v>
      </c>
      <c r="BF131" s="350">
        <f t="shared" si="47"/>
        <v>4.3499999999999996</v>
      </c>
      <c r="BG131" s="1"/>
      <c r="BH131" s="1"/>
    </row>
    <row r="132" spans="1:60" ht="14.25" x14ac:dyDescent="0.2">
      <c r="AM132" s="329" t="str">
        <f>'Rentabilität 2020'!B90</f>
        <v>Außerordentliche Erträge</v>
      </c>
      <c r="AN132" s="319" t="e">
        <f>IF(#REF!&gt;'Rentabilität 2020'!E$3,0,'Rentabilität 2020'!E90)</f>
        <v>#REF!</v>
      </c>
      <c r="AO132" s="319" t="e">
        <f>IF(#REF!&gt;'Rentabilität 2020'!F$3,0,'Rentabilität 2020'!F90)</f>
        <v>#REF!</v>
      </c>
      <c r="AP132" s="319" t="e">
        <f>IF(#REF!&gt;'Rentabilität 2020'!G$3,0,'Rentabilität 2020'!G90)</f>
        <v>#REF!</v>
      </c>
      <c r="AQ132" s="319" t="e">
        <f>IF(#REF!&gt;'Rentabilität 2020'!H$3,0,'Rentabilität 2020'!H90)</f>
        <v>#REF!</v>
      </c>
      <c r="AR132" s="319" t="e">
        <f>IF(#REF!&gt;'Rentabilität 2020'!I$3,0,'Rentabilität 2020'!I90)</f>
        <v>#REF!</v>
      </c>
      <c r="AS132" s="319" t="e">
        <f>IF(#REF!&gt;'Rentabilität 2020'!J$3,0,'Rentabilität 2020'!J90)</f>
        <v>#REF!</v>
      </c>
      <c r="AT132" s="319" t="e">
        <f>IF(#REF!&gt;'Rentabilität 2020'!K$3,0,'Rentabilität 2020'!K90)</f>
        <v>#REF!</v>
      </c>
      <c r="AU132" s="319" t="e">
        <f>IF(#REF!&gt;'Rentabilität 2020'!L$3,0,'Rentabilität 2020'!L90)</f>
        <v>#REF!</v>
      </c>
      <c r="AV132" s="319" t="e">
        <f>IF(#REF!&gt;'Rentabilität 2020'!M$3,0,'Rentabilität 2020'!M90)</f>
        <v>#REF!</v>
      </c>
      <c r="AW132" s="319" t="e">
        <f>IF(#REF!&gt;'Rentabilität 2020'!N$3,0,'Rentabilität 2020'!N90)</f>
        <v>#REF!</v>
      </c>
      <c r="AX132" s="319" t="e">
        <f>IF(#REF!&gt;'Rentabilität 2020'!O$3,0,'Rentabilität 2020'!O90)</f>
        <v>#REF!</v>
      </c>
      <c r="AY132" s="319" t="e">
        <f>IF(#REF!&gt;'Rentabilität 2020'!P$3,0,'Rentabilität 2020'!P90)</f>
        <v>#REF!</v>
      </c>
      <c r="AZ132" s="319" t="e">
        <f t="shared" si="69"/>
        <v>#REF!</v>
      </c>
      <c r="BB132" s="326"/>
      <c r="BC132" s="1"/>
      <c r="BD132" s="384" t="s">
        <v>334</v>
      </c>
      <c r="BE132" s="384">
        <v>417</v>
      </c>
      <c r="BF132" s="350">
        <f t="shared" ref="BF132:BF195" si="83">BE132/100</f>
        <v>4.17</v>
      </c>
      <c r="BG132" s="1"/>
      <c r="BH132" s="1"/>
    </row>
    <row r="133" spans="1:60" ht="14.25" x14ac:dyDescent="0.2">
      <c r="AM133" s="329" t="str">
        <f>'Rentabilität 2020'!B91</f>
        <v>Außerordentliche Aufwendungen</v>
      </c>
      <c r="AN133" s="319" t="e">
        <f>IF(#REF!&gt;'Rentabilität 2020'!E$3,0,'Rentabilität 2020'!E91)</f>
        <v>#REF!</v>
      </c>
      <c r="AO133" s="319" t="e">
        <f>IF(#REF!&gt;'Rentabilität 2020'!F$3,0,'Rentabilität 2020'!F91)</f>
        <v>#REF!</v>
      </c>
      <c r="AP133" s="319" t="e">
        <f>IF(#REF!&gt;'Rentabilität 2020'!G$3,0,'Rentabilität 2020'!G91)</f>
        <v>#REF!</v>
      </c>
      <c r="AQ133" s="319" t="e">
        <f>IF(#REF!&gt;'Rentabilität 2020'!H$3,0,'Rentabilität 2020'!H91)</f>
        <v>#REF!</v>
      </c>
      <c r="AR133" s="319" t="e">
        <f>IF(#REF!&gt;'Rentabilität 2020'!I$3,0,'Rentabilität 2020'!I91)</f>
        <v>#REF!</v>
      </c>
      <c r="AS133" s="319" t="e">
        <f>IF(#REF!&gt;'Rentabilität 2020'!J$3,0,'Rentabilität 2020'!J91)</f>
        <v>#REF!</v>
      </c>
      <c r="AT133" s="319" t="e">
        <f>IF(#REF!&gt;'Rentabilität 2020'!K$3,0,'Rentabilität 2020'!K91)</f>
        <v>#REF!</v>
      </c>
      <c r="AU133" s="319" t="e">
        <f>IF(#REF!&gt;'Rentabilität 2020'!L$3,0,'Rentabilität 2020'!L91)</f>
        <v>#REF!</v>
      </c>
      <c r="AV133" s="319" t="e">
        <f>IF(#REF!&gt;'Rentabilität 2020'!M$3,0,'Rentabilität 2020'!M91)</f>
        <v>#REF!</v>
      </c>
      <c r="AW133" s="319" t="e">
        <f>IF(#REF!&gt;'Rentabilität 2020'!N$3,0,'Rentabilität 2020'!N91)</f>
        <v>#REF!</v>
      </c>
      <c r="AX133" s="319" t="e">
        <f>IF(#REF!&gt;'Rentabilität 2020'!O$3,0,'Rentabilität 2020'!O91)</f>
        <v>#REF!</v>
      </c>
      <c r="AY133" s="319" t="e">
        <f>IF(#REF!&gt;'Rentabilität 2020'!P$3,0,'Rentabilität 2020'!P91)</f>
        <v>#REF!</v>
      </c>
      <c r="AZ133" s="319" t="e">
        <f t="shared" si="69"/>
        <v>#REF!</v>
      </c>
      <c r="BB133" s="326"/>
      <c r="BC133" s="1"/>
      <c r="BD133" s="384" t="s">
        <v>335</v>
      </c>
      <c r="BE133" s="384">
        <v>417</v>
      </c>
      <c r="BF133" s="350">
        <f t="shared" si="83"/>
        <v>4.17</v>
      </c>
      <c r="BG133" s="1"/>
      <c r="BH133" s="1"/>
    </row>
    <row r="134" spans="1:60" ht="14.25" x14ac:dyDescent="0.2">
      <c r="AM134" s="329" t="e">
        <f>'Rentabilität 2020'!#REF!</f>
        <v>#REF!</v>
      </c>
      <c r="AN134" s="319" t="e">
        <f>IF(#REF!&gt;'Rentabilität 2020'!E$3,0,'Rentabilität 2020'!#REF!)</f>
        <v>#REF!</v>
      </c>
      <c r="AO134" s="319" t="e">
        <f>IF(#REF!&gt;'Rentabilität 2020'!F$3,0,'Rentabilität 2020'!#REF!)</f>
        <v>#REF!</v>
      </c>
      <c r="AP134" s="319" t="e">
        <f>IF(#REF!&gt;'Rentabilität 2020'!G$3,0,'Rentabilität 2020'!#REF!)</f>
        <v>#REF!</v>
      </c>
      <c r="AQ134" s="319" t="e">
        <f>IF(#REF!&gt;'Rentabilität 2020'!H$3,0,'Rentabilität 2020'!#REF!)</f>
        <v>#REF!</v>
      </c>
      <c r="AR134" s="319" t="e">
        <f>IF(#REF!&gt;'Rentabilität 2020'!I$3,0,'Rentabilität 2020'!#REF!)</f>
        <v>#REF!</v>
      </c>
      <c r="AS134" s="319" t="e">
        <f>IF(#REF!&gt;'Rentabilität 2020'!J$3,0,'Rentabilität 2020'!#REF!)</f>
        <v>#REF!</v>
      </c>
      <c r="AT134" s="319" t="e">
        <f>IF(#REF!&gt;'Rentabilität 2020'!K$3,0,'Rentabilität 2020'!#REF!)</f>
        <v>#REF!</v>
      </c>
      <c r="AU134" s="319" t="e">
        <f>IF(#REF!&gt;'Rentabilität 2020'!L$3,0,'Rentabilität 2020'!#REF!)</f>
        <v>#REF!</v>
      </c>
      <c r="AV134" s="319" t="e">
        <f>IF(#REF!&gt;'Rentabilität 2020'!M$3,0,'Rentabilität 2020'!#REF!)</f>
        <v>#REF!</v>
      </c>
      <c r="AW134" s="319" t="e">
        <f>IF(#REF!&gt;'Rentabilität 2020'!N$3,0,'Rentabilität 2020'!#REF!)</f>
        <v>#REF!</v>
      </c>
      <c r="AX134" s="319" t="e">
        <f>IF(#REF!&gt;'Rentabilität 2020'!O$3,0,'Rentabilität 2020'!#REF!)</f>
        <v>#REF!</v>
      </c>
      <c r="AY134" s="319" t="e">
        <f>IF(#REF!&gt;'Rentabilität 2020'!P$3,0,'Rentabilität 2020'!#REF!)</f>
        <v>#REF!</v>
      </c>
      <c r="AZ134" s="319" t="e">
        <f t="shared" si="69"/>
        <v>#REF!</v>
      </c>
      <c r="BB134" s="326"/>
      <c r="BC134" s="1"/>
      <c r="BD134" s="384" t="s">
        <v>336</v>
      </c>
      <c r="BE134" s="384">
        <v>475</v>
      </c>
      <c r="BF134" s="350">
        <f t="shared" si="83"/>
        <v>4.75</v>
      </c>
      <c r="BG134" s="1"/>
      <c r="BH134" s="1"/>
    </row>
    <row r="135" spans="1:60" ht="15" thickBot="1" x14ac:dyDescent="0.25">
      <c r="AM135" s="330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  <c r="AX135" s="331"/>
      <c r="AY135" s="331"/>
      <c r="AZ135" s="331"/>
      <c r="BA135" s="332"/>
      <c r="BB135" s="333"/>
      <c r="BC135" s="1"/>
      <c r="BD135" s="384" t="s">
        <v>337</v>
      </c>
      <c r="BE135" s="384">
        <v>550</v>
      </c>
      <c r="BF135" s="350">
        <f t="shared" si="83"/>
        <v>5.5</v>
      </c>
      <c r="BG135" s="1"/>
      <c r="BH135" s="1"/>
    </row>
    <row r="136" spans="1:60" ht="14.25" x14ac:dyDescent="0.2">
      <c r="AN136" s="319"/>
      <c r="AO136" s="319"/>
      <c r="AP136" s="319"/>
      <c r="AQ136" s="319"/>
      <c r="AR136" s="319"/>
      <c r="AS136" s="319"/>
      <c r="AT136" s="319"/>
      <c r="AU136" s="319"/>
      <c r="AV136" s="319"/>
      <c r="AW136" s="319"/>
      <c r="AX136" s="319"/>
      <c r="AY136" s="319"/>
      <c r="AZ136" s="319"/>
      <c r="BC136" s="1"/>
      <c r="BD136" s="384" t="s">
        <v>338</v>
      </c>
      <c r="BE136" s="384">
        <v>431</v>
      </c>
      <c r="BF136" s="350">
        <f t="shared" si="83"/>
        <v>4.3099999999999996</v>
      </c>
      <c r="BG136" s="1"/>
      <c r="BH136" s="1"/>
    </row>
    <row r="137" spans="1:60" ht="14.25" x14ac:dyDescent="0.2">
      <c r="AN137" s="319"/>
      <c r="AO137" s="319"/>
      <c r="AP137" s="319"/>
      <c r="AQ137" s="319"/>
      <c r="AR137" s="319"/>
      <c r="AS137" s="319"/>
      <c r="AT137" s="319"/>
      <c r="AU137" s="319"/>
      <c r="AV137" s="319"/>
      <c r="AW137" s="319"/>
      <c r="AX137" s="319"/>
      <c r="AY137" s="319"/>
      <c r="AZ137" s="319"/>
      <c r="BC137" s="1"/>
      <c r="BD137" s="384" t="s">
        <v>339</v>
      </c>
      <c r="BE137" s="384">
        <v>465</v>
      </c>
      <c r="BF137" s="350">
        <f t="shared" si="83"/>
        <v>4.6500000000000004</v>
      </c>
      <c r="BG137" s="1"/>
      <c r="BH137" s="1"/>
    </row>
    <row r="138" spans="1:60" ht="14.25" x14ac:dyDescent="0.2">
      <c r="AN138" s="319"/>
      <c r="AO138" s="319"/>
      <c r="AP138" s="319"/>
      <c r="AQ138" s="319"/>
      <c r="AR138" s="319"/>
      <c r="AS138" s="319"/>
      <c r="AT138" s="319"/>
      <c r="AU138" s="319"/>
      <c r="AV138" s="319"/>
      <c r="AW138" s="319"/>
      <c r="AX138" s="319"/>
      <c r="AY138" s="319"/>
      <c r="AZ138" s="319"/>
      <c r="BC138" s="1"/>
      <c r="BD138" s="384" t="s">
        <v>340</v>
      </c>
      <c r="BE138" s="384">
        <v>480</v>
      </c>
      <c r="BF138" s="350">
        <f t="shared" si="83"/>
        <v>4.8</v>
      </c>
      <c r="BG138" s="1"/>
      <c r="BH138" s="1"/>
    </row>
    <row r="139" spans="1:60" ht="14.25" x14ac:dyDescent="0.2">
      <c r="AN139" s="319"/>
      <c r="AO139" s="319"/>
      <c r="AP139" s="319"/>
      <c r="AQ139" s="319"/>
      <c r="AR139" s="319"/>
      <c r="AS139" s="319"/>
      <c r="AT139" s="319"/>
      <c r="AU139" s="319"/>
      <c r="AV139" s="319"/>
      <c r="AW139" s="319"/>
      <c r="AX139" s="319"/>
      <c r="AY139" s="319"/>
      <c r="AZ139" s="319"/>
      <c r="BC139" s="1"/>
      <c r="BD139" s="384" t="s">
        <v>633</v>
      </c>
      <c r="BE139" s="384">
        <v>480</v>
      </c>
      <c r="BF139" s="350">
        <f t="shared" si="83"/>
        <v>4.8</v>
      </c>
      <c r="BG139" s="1"/>
      <c r="BH139" s="1"/>
    </row>
    <row r="140" spans="1:60" ht="14.25" x14ac:dyDescent="0.2">
      <c r="AN140" s="319"/>
      <c r="AO140" s="319"/>
      <c r="AP140" s="319"/>
      <c r="AQ140" s="319"/>
      <c r="AR140" s="319"/>
      <c r="AS140" s="319"/>
      <c r="AT140" s="319"/>
      <c r="AU140" s="319"/>
      <c r="AV140" s="319"/>
      <c r="AW140" s="319"/>
      <c r="AX140" s="319"/>
      <c r="AY140" s="319"/>
      <c r="AZ140" s="319"/>
      <c r="BC140" s="1"/>
      <c r="BD140" s="384" t="s">
        <v>341</v>
      </c>
      <c r="BE140" s="384">
        <v>535</v>
      </c>
      <c r="BF140" s="350">
        <f t="shared" si="83"/>
        <v>5.35</v>
      </c>
      <c r="BG140" s="1"/>
      <c r="BH140" s="1"/>
    </row>
    <row r="141" spans="1:60" ht="14.25" x14ac:dyDescent="0.2">
      <c r="AN141" s="319"/>
      <c r="AO141" s="319"/>
      <c r="AP141" s="319"/>
      <c r="AQ141" s="319"/>
      <c r="AR141" s="319"/>
      <c r="AS141" s="319"/>
      <c r="AT141" s="319"/>
      <c r="AU141" s="319"/>
      <c r="AV141" s="319"/>
      <c r="AW141" s="319"/>
      <c r="AX141" s="319"/>
      <c r="AY141" s="319"/>
      <c r="AZ141" s="319"/>
      <c r="BC141" s="1"/>
      <c r="BD141" s="384" t="s">
        <v>342</v>
      </c>
      <c r="BE141" s="384">
        <v>430</v>
      </c>
      <c r="BF141" s="350">
        <f t="shared" si="83"/>
        <v>4.3</v>
      </c>
      <c r="BG141" s="1"/>
      <c r="BH141" s="1"/>
    </row>
    <row r="142" spans="1:60" ht="14.25" x14ac:dyDescent="0.2">
      <c r="AN142" s="319"/>
      <c r="AO142" s="319"/>
      <c r="AP142" s="319"/>
      <c r="AQ142" s="319"/>
      <c r="AR142" s="319"/>
      <c r="AS142" s="319"/>
      <c r="AT142" s="319"/>
      <c r="AU142" s="319"/>
      <c r="AV142" s="319"/>
      <c r="AW142" s="319"/>
      <c r="AX142" s="319"/>
      <c r="AY142" s="319"/>
      <c r="AZ142" s="319"/>
      <c r="BC142" s="1"/>
      <c r="BD142" s="384" t="s">
        <v>343</v>
      </c>
      <c r="BE142" s="384">
        <v>500</v>
      </c>
      <c r="BF142" s="350">
        <f t="shared" si="83"/>
        <v>5</v>
      </c>
      <c r="BG142" s="1"/>
      <c r="BH142" s="1"/>
    </row>
    <row r="143" spans="1:60" ht="14.25" x14ac:dyDescent="0.2">
      <c r="AN143" s="319"/>
      <c r="AO143" s="319"/>
      <c r="AP143" s="319"/>
      <c r="AQ143" s="319"/>
      <c r="AR143" s="319"/>
      <c r="AS143" s="319"/>
      <c r="AT143" s="319"/>
      <c r="AU143" s="319"/>
      <c r="AV143" s="319"/>
      <c r="AW143" s="319"/>
      <c r="AX143" s="319"/>
      <c r="AY143" s="319"/>
      <c r="AZ143" s="319"/>
      <c r="BC143" s="1"/>
      <c r="BD143" s="384" t="s">
        <v>344</v>
      </c>
      <c r="BE143" s="384">
        <v>440</v>
      </c>
      <c r="BF143" s="350">
        <f t="shared" si="83"/>
        <v>4.4000000000000004</v>
      </c>
      <c r="BG143" s="1"/>
      <c r="BH143" s="1"/>
    </row>
    <row r="144" spans="1:60" ht="14.25" x14ac:dyDescent="0.2">
      <c r="AN144" s="319"/>
      <c r="AO144" s="319"/>
      <c r="AP144" s="319"/>
      <c r="AQ144" s="319"/>
      <c r="AR144" s="319"/>
      <c r="AS144" s="319"/>
      <c r="AT144" s="319"/>
      <c r="AU144" s="319"/>
      <c r="AV144" s="319"/>
      <c r="AW144" s="319"/>
      <c r="AX144" s="319"/>
      <c r="AY144" s="319"/>
      <c r="AZ144" s="319"/>
      <c r="BC144" s="1"/>
      <c r="BD144" s="384" t="s">
        <v>345</v>
      </c>
      <c r="BE144" s="384">
        <v>480</v>
      </c>
      <c r="BF144" s="350">
        <f t="shared" si="83"/>
        <v>4.8</v>
      </c>
      <c r="BG144" s="1"/>
      <c r="BH144" s="1"/>
    </row>
    <row r="145" spans="40:60" ht="14.25" x14ac:dyDescent="0.2">
      <c r="AN145" s="319"/>
      <c r="AO145" s="319"/>
      <c r="AP145" s="319"/>
      <c r="AQ145" s="319"/>
      <c r="AR145" s="319"/>
      <c r="AS145" s="319"/>
      <c r="AT145" s="319"/>
      <c r="AU145" s="319"/>
      <c r="AV145" s="319"/>
      <c r="AW145" s="319"/>
      <c r="AX145" s="319"/>
      <c r="AY145" s="319"/>
      <c r="AZ145" s="319"/>
      <c r="BC145" s="1"/>
      <c r="BD145" s="384" t="s">
        <v>346</v>
      </c>
      <c r="BE145" s="384">
        <v>397</v>
      </c>
      <c r="BF145" s="350">
        <f t="shared" si="83"/>
        <v>3.97</v>
      </c>
      <c r="BG145" s="1"/>
      <c r="BH145" s="1"/>
    </row>
    <row r="146" spans="40:60" ht="14.25" x14ac:dyDescent="0.2">
      <c r="AN146" s="319"/>
      <c r="AO146" s="319"/>
      <c r="AP146" s="319"/>
      <c r="AQ146" s="319"/>
      <c r="AR146" s="319"/>
      <c r="AS146" s="319"/>
      <c r="AT146" s="319"/>
      <c r="AU146" s="319"/>
      <c r="AV146" s="319"/>
      <c r="AW146" s="319"/>
      <c r="AX146" s="319"/>
      <c r="AY146" s="319"/>
      <c r="AZ146" s="319"/>
      <c r="BC146" s="1"/>
      <c r="BD146" s="384" t="s">
        <v>347</v>
      </c>
      <c r="BE146" s="384">
        <v>485</v>
      </c>
      <c r="BF146" s="350">
        <f t="shared" si="83"/>
        <v>4.8499999999999996</v>
      </c>
      <c r="BG146" s="1"/>
      <c r="BH146" s="1"/>
    </row>
    <row r="147" spans="40:60" ht="14.25" x14ac:dyDescent="0.2">
      <c r="AN147" s="319"/>
      <c r="AO147" s="319"/>
      <c r="AP147" s="319"/>
      <c r="AQ147" s="319"/>
      <c r="AR147" s="319"/>
      <c r="AS147" s="319"/>
      <c r="AT147" s="319"/>
      <c r="AU147" s="319"/>
      <c r="AV147" s="319"/>
      <c r="AW147" s="319"/>
      <c r="AX147" s="319"/>
      <c r="AY147" s="319"/>
      <c r="AZ147" s="319"/>
      <c r="BC147" s="1"/>
      <c r="BD147" s="384" t="s">
        <v>348</v>
      </c>
      <c r="BE147" s="384">
        <v>435</v>
      </c>
      <c r="BF147" s="350">
        <f t="shared" si="83"/>
        <v>4.3499999999999996</v>
      </c>
      <c r="BG147" s="1"/>
      <c r="BH147" s="1"/>
    </row>
    <row r="148" spans="40:60" ht="14.25" x14ac:dyDescent="0.2">
      <c r="AN148" s="319"/>
      <c r="AO148" s="319"/>
      <c r="AP148" s="319"/>
      <c r="AQ148" s="319"/>
      <c r="AR148" s="319"/>
      <c r="AS148" s="319"/>
      <c r="AT148" s="319"/>
      <c r="AU148" s="319"/>
      <c r="AV148" s="319"/>
      <c r="AW148" s="319"/>
      <c r="AX148" s="319"/>
      <c r="AY148" s="319"/>
      <c r="AZ148" s="319"/>
      <c r="BC148" s="1"/>
      <c r="BD148" s="384" t="s">
        <v>349</v>
      </c>
      <c r="BE148" s="384">
        <v>440</v>
      </c>
      <c r="BF148" s="350">
        <f t="shared" si="83"/>
        <v>4.4000000000000004</v>
      </c>
      <c r="BG148" s="1"/>
      <c r="BH148" s="1"/>
    </row>
    <row r="149" spans="40:60" ht="14.25" x14ac:dyDescent="0.2">
      <c r="AN149" s="319"/>
      <c r="AO149" s="319"/>
      <c r="AP149" s="319"/>
      <c r="AQ149" s="319"/>
      <c r="AR149" s="319"/>
      <c r="AS149" s="319"/>
      <c r="AT149" s="319"/>
      <c r="AU149" s="319"/>
      <c r="AV149" s="319"/>
      <c r="AW149" s="319"/>
      <c r="AX149" s="319"/>
      <c r="AY149" s="319"/>
      <c r="AZ149" s="319"/>
      <c r="BC149" s="1"/>
      <c r="BD149" s="384" t="s">
        <v>350</v>
      </c>
      <c r="BE149" s="384">
        <v>400</v>
      </c>
      <c r="BF149" s="350">
        <f t="shared" si="83"/>
        <v>4</v>
      </c>
      <c r="BG149" s="1"/>
      <c r="BH149" s="1"/>
    </row>
    <row r="150" spans="40:60" ht="14.25" x14ac:dyDescent="0.2">
      <c r="AN150" s="319"/>
      <c r="AO150" s="319"/>
      <c r="AP150" s="319"/>
      <c r="AQ150" s="319"/>
      <c r="AR150" s="319"/>
      <c r="AS150" s="319"/>
      <c r="AT150" s="319"/>
      <c r="AU150" s="319"/>
      <c r="AV150" s="319"/>
      <c r="AW150" s="319"/>
      <c r="AX150" s="319"/>
      <c r="AY150" s="319"/>
      <c r="AZ150" s="319"/>
      <c r="BC150" s="1"/>
      <c r="BD150" s="384" t="s">
        <v>351</v>
      </c>
      <c r="BE150" s="384">
        <v>434</v>
      </c>
      <c r="BF150" s="350">
        <f t="shared" si="83"/>
        <v>4.34</v>
      </c>
      <c r="BG150" s="1"/>
      <c r="BH150" s="1"/>
    </row>
    <row r="151" spans="40:60" ht="14.25" x14ac:dyDescent="0.2">
      <c r="AN151" s="319"/>
      <c r="AO151" s="319"/>
      <c r="AP151" s="319"/>
      <c r="AQ151" s="319"/>
      <c r="AR151" s="319"/>
      <c r="AS151" s="319"/>
      <c r="AT151" s="319"/>
      <c r="AU151" s="319"/>
      <c r="AV151" s="319"/>
      <c r="AW151" s="319"/>
      <c r="AX151" s="319"/>
      <c r="AY151" s="319"/>
      <c r="AZ151" s="319"/>
      <c r="BC151" s="1"/>
      <c r="BD151" s="384" t="s">
        <v>352</v>
      </c>
      <c r="BE151" s="384">
        <v>460</v>
      </c>
      <c r="BF151" s="350">
        <f t="shared" si="83"/>
        <v>4.5999999999999996</v>
      </c>
      <c r="BG151" s="1"/>
      <c r="BH151" s="1"/>
    </row>
    <row r="152" spans="40:60" ht="14.25" x14ac:dyDescent="0.2">
      <c r="AN152" s="319"/>
      <c r="AO152" s="319"/>
      <c r="AP152" s="319"/>
      <c r="AQ152" s="319"/>
      <c r="AR152" s="319"/>
      <c r="AS152" s="319"/>
      <c r="AT152" s="319"/>
      <c r="AU152" s="319"/>
      <c r="AV152" s="319"/>
      <c r="AW152" s="319"/>
      <c r="AX152" s="319"/>
      <c r="AY152" s="319"/>
      <c r="AZ152" s="319"/>
      <c r="BC152" s="1"/>
      <c r="BD152" s="384" t="s">
        <v>353</v>
      </c>
      <c r="BE152" s="384">
        <v>417</v>
      </c>
      <c r="BF152" s="350">
        <f t="shared" si="83"/>
        <v>4.17</v>
      </c>
      <c r="BG152" s="1"/>
      <c r="BH152" s="1"/>
    </row>
    <row r="153" spans="40:60" ht="14.25" x14ac:dyDescent="0.2">
      <c r="AN153" s="319"/>
      <c r="AO153" s="319"/>
      <c r="AP153" s="319"/>
      <c r="AQ153" s="319"/>
      <c r="AR153" s="319"/>
      <c r="AS153" s="319"/>
      <c r="AT153" s="319"/>
      <c r="AU153" s="319"/>
      <c r="AV153" s="319"/>
      <c r="AW153" s="319"/>
      <c r="AX153" s="319"/>
      <c r="AY153" s="319"/>
      <c r="AZ153" s="319"/>
      <c r="BC153" s="1"/>
      <c r="BD153" s="384" t="s">
        <v>354</v>
      </c>
      <c r="BE153" s="384">
        <v>418</v>
      </c>
      <c r="BF153" s="350">
        <f t="shared" si="83"/>
        <v>4.18</v>
      </c>
      <c r="BG153" s="1"/>
      <c r="BH153" s="1"/>
    </row>
    <row r="154" spans="40:60" ht="14.25" x14ac:dyDescent="0.2">
      <c r="AN154" s="319"/>
      <c r="AO154" s="319"/>
      <c r="AP154" s="319"/>
      <c r="AQ154" s="319"/>
      <c r="AR154" s="319"/>
      <c r="AS154" s="319"/>
      <c r="AT154" s="319"/>
      <c r="AU154" s="319"/>
      <c r="AV154" s="319"/>
      <c r="AW154" s="319"/>
      <c r="AX154" s="319"/>
      <c r="AY154" s="319"/>
      <c r="AZ154" s="319"/>
      <c r="BC154" s="1"/>
      <c r="BD154" s="384" t="s">
        <v>355</v>
      </c>
      <c r="BE154" s="384">
        <v>415</v>
      </c>
      <c r="BF154" s="350">
        <f t="shared" si="83"/>
        <v>4.1500000000000004</v>
      </c>
      <c r="BG154" s="1"/>
      <c r="BH154" s="1"/>
    </row>
    <row r="155" spans="40:60" ht="14.25" x14ac:dyDescent="0.2">
      <c r="AN155" s="319"/>
      <c r="AO155" s="319"/>
      <c r="AP155" s="319"/>
      <c r="AQ155" s="319"/>
      <c r="AR155" s="319"/>
      <c r="AS155" s="319"/>
      <c r="AT155" s="319"/>
      <c r="AU155" s="319"/>
      <c r="AV155" s="319"/>
      <c r="AW155" s="319"/>
      <c r="AX155" s="319"/>
      <c r="AY155" s="319"/>
      <c r="AZ155" s="319"/>
      <c r="BC155" s="1"/>
      <c r="BD155" s="384" t="s">
        <v>356</v>
      </c>
      <c r="BE155" s="384">
        <v>452</v>
      </c>
      <c r="BF155" s="350">
        <f t="shared" si="83"/>
        <v>4.5199999999999996</v>
      </c>
      <c r="BG155" s="1"/>
      <c r="BH155" s="1"/>
    </row>
    <row r="156" spans="40:60" ht="14.25" x14ac:dyDescent="0.2">
      <c r="AN156" s="319"/>
      <c r="AO156" s="319"/>
      <c r="AP156" s="319"/>
      <c r="AQ156" s="319"/>
      <c r="AR156" s="319"/>
      <c r="AS156" s="319"/>
      <c r="AT156" s="319"/>
      <c r="AU156" s="319"/>
      <c r="AV156" s="319"/>
      <c r="AW156" s="319"/>
      <c r="AX156" s="319"/>
      <c r="AY156" s="319"/>
      <c r="AZ156" s="319"/>
      <c r="BC156" s="1"/>
      <c r="BD156" s="384" t="s">
        <v>357</v>
      </c>
      <c r="BE156" s="384">
        <v>411</v>
      </c>
      <c r="BF156" s="350">
        <f t="shared" si="83"/>
        <v>4.1100000000000003</v>
      </c>
      <c r="BG156" s="1"/>
      <c r="BH156" s="1"/>
    </row>
    <row r="157" spans="40:60" ht="14.25" x14ac:dyDescent="0.2">
      <c r="AN157" s="319"/>
      <c r="AO157" s="319"/>
      <c r="AP157" s="319"/>
      <c r="AQ157" s="319"/>
      <c r="AR157" s="319"/>
      <c r="AS157" s="319"/>
      <c r="AT157" s="319"/>
      <c r="AU157" s="319"/>
      <c r="AV157" s="319"/>
      <c r="AW157" s="319"/>
      <c r="AX157" s="319"/>
      <c r="AY157" s="319"/>
      <c r="AZ157" s="319"/>
      <c r="BC157" s="1"/>
      <c r="BD157" s="384" t="s">
        <v>358</v>
      </c>
      <c r="BE157" s="384">
        <v>427</v>
      </c>
      <c r="BF157" s="350">
        <f t="shared" si="83"/>
        <v>4.2699999999999996</v>
      </c>
      <c r="BG157" s="1"/>
      <c r="BH157" s="1"/>
    </row>
    <row r="158" spans="40:60" ht="14.25" x14ac:dyDescent="0.2">
      <c r="AN158" s="319"/>
      <c r="AO158" s="319"/>
      <c r="AP158" s="319"/>
      <c r="AQ158" s="319"/>
      <c r="AR158" s="319"/>
      <c r="AS158" s="319"/>
      <c r="AT158" s="319"/>
      <c r="AU158" s="319"/>
      <c r="AV158" s="319"/>
      <c r="AW158" s="319"/>
      <c r="AX158" s="319"/>
      <c r="AY158" s="319"/>
      <c r="AZ158" s="319"/>
      <c r="BC158" s="1"/>
      <c r="BD158" s="384" t="s">
        <v>359</v>
      </c>
      <c r="BE158" s="384">
        <v>417</v>
      </c>
      <c r="BF158" s="350">
        <f t="shared" si="83"/>
        <v>4.17</v>
      </c>
      <c r="BG158" s="1"/>
      <c r="BH158" s="1"/>
    </row>
    <row r="159" spans="40:60" ht="14.25" x14ac:dyDescent="0.2">
      <c r="AN159" s="319"/>
      <c r="AO159" s="319"/>
      <c r="AP159" s="319"/>
      <c r="AQ159" s="319"/>
      <c r="AR159" s="319"/>
      <c r="AS159" s="319"/>
      <c r="AT159" s="319"/>
      <c r="AU159" s="319"/>
      <c r="AV159" s="319"/>
      <c r="AW159" s="319"/>
      <c r="AX159" s="319"/>
      <c r="AY159" s="319"/>
      <c r="AZ159" s="319"/>
      <c r="BC159" s="1"/>
      <c r="BD159" s="384" t="s">
        <v>360</v>
      </c>
      <c r="BE159" s="384">
        <v>470</v>
      </c>
      <c r="BF159" s="350">
        <f t="shared" si="83"/>
        <v>4.7</v>
      </c>
      <c r="BG159" s="1"/>
      <c r="BH159" s="1"/>
    </row>
    <row r="160" spans="40:60" ht="14.25" x14ac:dyDescent="0.2">
      <c r="AN160" s="319"/>
      <c r="AO160" s="319"/>
      <c r="AP160" s="319"/>
      <c r="AQ160" s="319"/>
      <c r="AR160" s="319"/>
      <c r="AS160" s="319"/>
      <c r="AT160" s="319"/>
      <c r="AU160" s="319"/>
      <c r="AV160" s="319"/>
      <c r="AW160" s="319"/>
      <c r="AX160" s="319"/>
      <c r="AY160" s="319"/>
      <c r="AZ160" s="319"/>
      <c r="BC160" s="1"/>
      <c r="BD160" s="384" t="s">
        <v>361</v>
      </c>
      <c r="BE160" s="384">
        <v>434</v>
      </c>
      <c r="BF160" s="350">
        <f t="shared" si="83"/>
        <v>4.34</v>
      </c>
      <c r="BG160" s="1"/>
      <c r="BH160" s="1"/>
    </row>
    <row r="161" spans="40:60" ht="14.25" x14ac:dyDescent="0.2">
      <c r="AN161" s="319"/>
      <c r="AO161" s="319"/>
      <c r="AP161" s="319"/>
      <c r="AQ161" s="319"/>
      <c r="AR161" s="319"/>
      <c r="AS161" s="319"/>
      <c r="AT161" s="319"/>
      <c r="AU161" s="319"/>
      <c r="AV161" s="319"/>
      <c r="AW161" s="319"/>
      <c r="AX161" s="319"/>
      <c r="AY161" s="319"/>
      <c r="AZ161" s="319"/>
      <c r="BC161" s="1"/>
      <c r="BD161" s="384" t="s">
        <v>362</v>
      </c>
      <c r="BE161" s="384">
        <v>510</v>
      </c>
      <c r="BF161" s="350">
        <f t="shared" si="83"/>
        <v>5.0999999999999996</v>
      </c>
      <c r="BG161" s="1"/>
      <c r="BH161" s="1"/>
    </row>
    <row r="162" spans="40:60" ht="14.25" x14ac:dyDescent="0.2">
      <c r="AN162" s="319"/>
      <c r="AO162" s="319"/>
      <c r="AP162" s="319"/>
      <c r="AQ162" s="319"/>
      <c r="AR162" s="319"/>
      <c r="AS162" s="319"/>
      <c r="AT162" s="319"/>
      <c r="AU162" s="319"/>
      <c r="AV162" s="319"/>
      <c r="AW162" s="319"/>
      <c r="AX162" s="319"/>
      <c r="AY162" s="319"/>
      <c r="AZ162" s="319"/>
      <c r="BC162" s="1"/>
      <c r="BD162" s="384" t="s">
        <v>363</v>
      </c>
      <c r="BE162" s="384">
        <v>495</v>
      </c>
      <c r="BF162" s="350">
        <f t="shared" si="83"/>
        <v>4.95</v>
      </c>
      <c r="BG162" s="1"/>
      <c r="BH162" s="1"/>
    </row>
    <row r="163" spans="40:60" ht="14.25" x14ac:dyDescent="0.2">
      <c r="AN163" s="319"/>
      <c r="AO163" s="319"/>
      <c r="AP163" s="319"/>
      <c r="AQ163" s="319"/>
      <c r="AR163" s="319"/>
      <c r="AS163" s="319"/>
      <c r="AT163" s="319"/>
      <c r="AU163" s="319"/>
      <c r="AV163" s="319"/>
      <c r="AW163" s="319"/>
      <c r="AX163" s="319"/>
      <c r="AY163" s="319"/>
      <c r="AZ163" s="319"/>
      <c r="BC163" s="1"/>
      <c r="BD163" s="384" t="s">
        <v>364</v>
      </c>
      <c r="BE163" s="384">
        <v>480</v>
      </c>
      <c r="BF163" s="350">
        <f t="shared" si="83"/>
        <v>4.8</v>
      </c>
      <c r="BG163" s="1"/>
      <c r="BH163" s="1"/>
    </row>
    <row r="164" spans="40:60" ht="14.25" x14ac:dyDescent="0.2">
      <c r="AN164" s="319"/>
      <c r="AO164" s="319"/>
      <c r="AP164" s="319"/>
      <c r="AQ164" s="319"/>
      <c r="AR164" s="319"/>
      <c r="AS164" s="319"/>
      <c r="AT164" s="319"/>
      <c r="AU164" s="319"/>
      <c r="AV164" s="319"/>
      <c r="AW164" s="319"/>
      <c r="AX164" s="319"/>
      <c r="AY164" s="319"/>
      <c r="AZ164" s="319"/>
      <c r="BC164" s="1"/>
      <c r="BD164" s="384" t="s">
        <v>365</v>
      </c>
      <c r="BE164" s="384">
        <v>438</v>
      </c>
      <c r="BF164" s="350">
        <f t="shared" si="83"/>
        <v>4.38</v>
      </c>
      <c r="BG164" s="1"/>
      <c r="BH164" s="1"/>
    </row>
    <row r="165" spans="40:60" ht="14.25" x14ac:dyDescent="0.2">
      <c r="AN165" s="319"/>
      <c r="AO165" s="319"/>
      <c r="AP165" s="319"/>
      <c r="AQ165" s="319"/>
      <c r="AR165" s="319"/>
      <c r="AS165" s="319"/>
      <c r="AT165" s="319"/>
      <c r="AU165" s="319"/>
      <c r="AV165" s="319"/>
      <c r="AW165" s="319"/>
      <c r="AX165" s="319"/>
      <c r="AY165" s="319"/>
      <c r="AZ165" s="319"/>
      <c r="BC165" s="1"/>
      <c r="BD165" s="384" t="s">
        <v>366</v>
      </c>
      <c r="BE165" s="384">
        <v>550</v>
      </c>
      <c r="BF165" s="350">
        <f t="shared" si="83"/>
        <v>5.5</v>
      </c>
      <c r="BG165" s="1"/>
      <c r="BH165" s="1"/>
    </row>
    <row r="166" spans="40:60" ht="14.25" x14ac:dyDescent="0.2">
      <c r="AN166" s="319"/>
      <c r="AO166" s="319"/>
      <c r="AP166" s="319"/>
      <c r="AQ166" s="319"/>
      <c r="AR166" s="319"/>
      <c r="AS166" s="319"/>
      <c r="AT166" s="319"/>
      <c r="AU166" s="319"/>
      <c r="AV166" s="319"/>
      <c r="AW166" s="319"/>
      <c r="AX166" s="319"/>
      <c r="AY166" s="319"/>
      <c r="AZ166" s="319"/>
      <c r="BC166" s="1"/>
      <c r="BD166" s="384" t="s">
        <v>367</v>
      </c>
      <c r="BE166" s="384">
        <v>480</v>
      </c>
      <c r="BF166" s="350">
        <f t="shared" si="83"/>
        <v>4.8</v>
      </c>
      <c r="BG166" s="1"/>
      <c r="BH166" s="1"/>
    </row>
    <row r="167" spans="40:60" ht="14.25" x14ac:dyDescent="0.2">
      <c r="AN167" s="319"/>
      <c r="AO167" s="319"/>
      <c r="AP167" s="319"/>
      <c r="AQ167" s="319"/>
      <c r="AR167" s="319"/>
      <c r="AS167" s="319"/>
      <c r="AT167" s="319"/>
      <c r="AU167" s="319"/>
      <c r="AV167" s="319"/>
      <c r="AW167" s="319"/>
      <c r="AX167" s="319"/>
      <c r="AY167" s="319"/>
      <c r="AZ167" s="319"/>
      <c r="BC167" s="1"/>
      <c r="BD167" s="384" t="s">
        <v>368</v>
      </c>
      <c r="BE167" s="384">
        <v>440</v>
      </c>
      <c r="BF167" s="350">
        <f t="shared" si="83"/>
        <v>4.4000000000000004</v>
      </c>
      <c r="BG167" s="1"/>
      <c r="BH167" s="1"/>
    </row>
    <row r="168" spans="40:60" ht="14.25" x14ac:dyDescent="0.2">
      <c r="AN168" s="319"/>
      <c r="AO168" s="319"/>
      <c r="AP168" s="319"/>
      <c r="AQ168" s="319"/>
      <c r="AR168" s="319"/>
      <c r="AS168" s="319"/>
      <c r="AT168" s="319"/>
      <c r="AU168" s="319"/>
      <c r="AV168" s="319"/>
      <c r="AW168" s="319"/>
      <c r="AX168" s="319"/>
      <c r="AY168" s="319"/>
      <c r="AZ168" s="319"/>
      <c r="BC168" s="1"/>
      <c r="BD168" s="384" t="s">
        <v>369</v>
      </c>
      <c r="BE168" s="384">
        <v>423</v>
      </c>
      <c r="BF168" s="350">
        <f t="shared" si="83"/>
        <v>4.2300000000000004</v>
      </c>
      <c r="BG168" s="1"/>
      <c r="BH168" s="1"/>
    </row>
    <row r="169" spans="40:60" ht="14.25" x14ac:dyDescent="0.2">
      <c r="AN169" s="319"/>
      <c r="AO169" s="319"/>
      <c r="AP169" s="319"/>
      <c r="AQ169" s="319"/>
      <c r="AR169" s="319"/>
      <c r="AS169" s="319"/>
      <c r="AT169" s="319"/>
      <c r="AU169" s="319"/>
      <c r="AV169" s="319"/>
      <c r="AW169" s="319"/>
      <c r="AX169" s="319"/>
      <c r="AY169" s="319"/>
      <c r="AZ169" s="319"/>
      <c r="BC169" s="1"/>
      <c r="BD169" s="384" t="s">
        <v>93</v>
      </c>
      <c r="BE169" s="384">
        <v>450</v>
      </c>
      <c r="BF169" s="350">
        <f t="shared" si="83"/>
        <v>4.5</v>
      </c>
      <c r="BG169" s="1"/>
      <c r="BH169" s="1"/>
    </row>
    <row r="170" spans="40:60" ht="14.25" x14ac:dyDescent="0.2">
      <c r="AN170" s="319"/>
      <c r="AO170" s="319"/>
      <c r="AP170" s="319"/>
      <c r="AQ170" s="319"/>
      <c r="AR170" s="319"/>
      <c r="AS170" s="319"/>
      <c r="AT170" s="319"/>
      <c r="AU170" s="319"/>
      <c r="AV170" s="319"/>
      <c r="AW170" s="319"/>
      <c r="AX170" s="319"/>
      <c r="AY170" s="319"/>
      <c r="AZ170" s="319"/>
      <c r="BC170" s="1"/>
      <c r="BD170" s="384" t="s">
        <v>370</v>
      </c>
      <c r="BE170" s="384">
        <v>513</v>
      </c>
      <c r="BF170" s="350">
        <f t="shared" si="83"/>
        <v>5.13</v>
      </c>
      <c r="BG170" s="1"/>
      <c r="BH170" s="1"/>
    </row>
    <row r="171" spans="40:60" ht="14.25" x14ac:dyDescent="0.2">
      <c r="AN171" s="319"/>
      <c r="AO171" s="319"/>
      <c r="AP171" s="319"/>
      <c r="AQ171" s="319"/>
      <c r="AR171" s="319"/>
      <c r="AS171" s="319"/>
      <c r="AT171" s="319"/>
      <c r="AU171" s="319"/>
      <c r="AV171" s="319"/>
      <c r="AW171" s="319"/>
      <c r="AX171" s="319"/>
      <c r="AY171" s="319"/>
      <c r="AZ171" s="319"/>
      <c r="BC171" s="1"/>
      <c r="BD171" s="384" t="s">
        <v>94</v>
      </c>
      <c r="BE171" s="384">
        <v>444</v>
      </c>
      <c r="BF171" s="350">
        <f t="shared" si="83"/>
        <v>4.4400000000000004</v>
      </c>
      <c r="BG171" s="1"/>
      <c r="BH171" s="1"/>
    </row>
    <row r="172" spans="40:60" ht="14.25" x14ac:dyDescent="0.2">
      <c r="AN172" s="319"/>
      <c r="AO172" s="319"/>
      <c r="AP172" s="319"/>
      <c r="AQ172" s="319"/>
      <c r="AR172" s="319"/>
      <c r="AS172" s="319"/>
      <c r="AT172" s="319"/>
      <c r="AU172" s="319"/>
      <c r="AV172" s="319"/>
      <c r="AW172" s="319"/>
      <c r="AX172" s="319"/>
      <c r="AY172" s="319"/>
      <c r="AZ172" s="319"/>
      <c r="BC172" s="1"/>
      <c r="BD172" s="384" t="s">
        <v>371</v>
      </c>
      <c r="BE172" s="384">
        <v>425</v>
      </c>
      <c r="BF172" s="350">
        <f t="shared" si="83"/>
        <v>4.25</v>
      </c>
      <c r="BG172" s="1"/>
      <c r="BH172" s="1"/>
    </row>
    <row r="173" spans="40:60" ht="14.25" x14ac:dyDescent="0.2">
      <c r="AN173" s="319"/>
      <c r="AO173" s="319"/>
      <c r="AP173" s="319"/>
      <c r="AQ173" s="319"/>
      <c r="AR173" s="319"/>
      <c r="AS173" s="319"/>
      <c r="AT173" s="319"/>
      <c r="AU173" s="319"/>
      <c r="AV173" s="319"/>
      <c r="AW173" s="319"/>
      <c r="AX173" s="319"/>
      <c r="AY173" s="319"/>
      <c r="AZ173" s="319"/>
      <c r="BC173" s="1"/>
      <c r="BD173" s="384" t="s">
        <v>372</v>
      </c>
      <c r="BE173" s="384">
        <v>515</v>
      </c>
      <c r="BF173" s="350">
        <f t="shared" si="83"/>
        <v>5.15</v>
      </c>
      <c r="BG173" s="1"/>
      <c r="BH173" s="1"/>
    </row>
    <row r="174" spans="40:60" ht="14.25" x14ac:dyDescent="0.2">
      <c r="AN174" s="319"/>
      <c r="AO174" s="319"/>
      <c r="AP174" s="319"/>
      <c r="AQ174" s="319"/>
      <c r="AR174" s="319"/>
      <c r="AS174" s="319"/>
      <c r="AT174" s="319"/>
      <c r="AU174" s="319"/>
      <c r="AV174" s="319"/>
      <c r="AW174" s="319"/>
      <c r="AX174" s="319"/>
      <c r="AY174" s="319"/>
      <c r="AZ174" s="319"/>
      <c r="BC174" s="1"/>
      <c r="BD174" s="384" t="s">
        <v>373</v>
      </c>
      <c r="BE174" s="384">
        <v>443</v>
      </c>
      <c r="BF174" s="350">
        <f t="shared" si="83"/>
        <v>4.43</v>
      </c>
      <c r="BG174" s="1"/>
      <c r="BH174" s="1"/>
    </row>
    <row r="175" spans="40:60" ht="14.25" x14ac:dyDescent="0.2">
      <c r="AN175" s="319"/>
      <c r="AO175" s="319"/>
      <c r="AP175" s="319"/>
      <c r="AQ175" s="319"/>
      <c r="AR175" s="319"/>
      <c r="AS175" s="319"/>
      <c r="AT175" s="319"/>
      <c r="AU175" s="319"/>
      <c r="AV175" s="319"/>
      <c r="AW175" s="319"/>
      <c r="AX175" s="319"/>
      <c r="AY175" s="319"/>
      <c r="AZ175" s="319"/>
      <c r="BC175" s="1"/>
      <c r="BD175" s="384" t="s">
        <v>374</v>
      </c>
      <c r="BE175" s="384">
        <v>470</v>
      </c>
      <c r="BF175" s="350">
        <f t="shared" si="83"/>
        <v>4.7</v>
      </c>
      <c r="BG175" s="1"/>
      <c r="BH175" s="1"/>
    </row>
    <row r="176" spans="40:60" ht="14.25" x14ac:dyDescent="0.2">
      <c r="AN176" s="319"/>
      <c r="AO176" s="319"/>
      <c r="AP176" s="319"/>
      <c r="AQ176" s="319"/>
      <c r="AR176" s="319"/>
      <c r="AS176" s="319"/>
      <c r="AT176" s="319"/>
      <c r="AU176" s="319"/>
      <c r="AV176" s="319"/>
      <c r="AW176" s="319"/>
      <c r="AX176" s="319"/>
      <c r="AY176" s="319"/>
      <c r="AZ176" s="319"/>
      <c r="BC176" s="1"/>
      <c r="BD176" s="384" t="s">
        <v>375</v>
      </c>
      <c r="BE176" s="384">
        <v>490</v>
      </c>
      <c r="BF176" s="350">
        <f t="shared" si="83"/>
        <v>4.9000000000000004</v>
      </c>
      <c r="BG176" s="1"/>
      <c r="BH176" s="1"/>
    </row>
    <row r="177" spans="40:60" ht="14.25" x14ac:dyDescent="0.2">
      <c r="AN177" s="319"/>
      <c r="AO177" s="319"/>
      <c r="AP177" s="319"/>
      <c r="AQ177" s="319"/>
      <c r="AR177" s="319"/>
      <c r="AS177" s="319"/>
      <c r="AT177" s="319"/>
      <c r="AU177" s="319"/>
      <c r="AV177" s="319"/>
      <c r="AW177" s="319"/>
      <c r="AX177" s="319"/>
      <c r="AY177" s="319"/>
      <c r="AZ177" s="319"/>
      <c r="BC177" s="1"/>
      <c r="BD177" s="384" t="s">
        <v>95</v>
      </c>
      <c r="BE177" s="384">
        <v>440</v>
      </c>
      <c r="BF177" s="350">
        <f t="shared" si="83"/>
        <v>4.4000000000000004</v>
      </c>
      <c r="BG177" s="1"/>
      <c r="BH177" s="1"/>
    </row>
    <row r="178" spans="40:60" ht="14.25" x14ac:dyDescent="0.2">
      <c r="AN178" s="319"/>
      <c r="AO178" s="319"/>
      <c r="AP178" s="319"/>
      <c r="AQ178" s="319"/>
      <c r="AR178" s="319"/>
      <c r="AS178" s="319"/>
      <c r="AT178" s="319"/>
      <c r="AU178" s="319"/>
      <c r="AV178" s="319"/>
      <c r="AW178" s="319"/>
      <c r="AX178" s="319"/>
      <c r="AY178" s="319"/>
      <c r="AZ178" s="319"/>
      <c r="BC178" s="1"/>
      <c r="BD178" s="384" t="s">
        <v>376</v>
      </c>
      <c r="BE178" s="384">
        <v>411</v>
      </c>
      <c r="BF178" s="350">
        <f t="shared" si="83"/>
        <v>4.1100000000000003</v>
      </c>
      <c r="BG178" s="1"/>
      <c r="BH178" s="1"/>
    </row>
    <row r="179" spans="40:60" ht="14.25" x14ac:dyDescent="0.2">
      <c r="AN179" s="319"/>
      <c r="AO179" s="319"/>
      <c r="AP179" s="319"/>
      <c r="AQ179" s="319"/>
      <c r="AR179" s="319"/>
      <c r="AS179" s="319"/>
      <c r="AT179" s="319"/>
      <c r="AU179" s="319"/>
      <c r="AV179" s="319"/>
      <c r="AW179" s="319"/>
      <c r="AX179" s="319"/>
      <c r="AY179" s="319"/>
      <c r="AZ179" s="319"/>
      <c r="BC179" s="1"/>
      <c r="BD179" s="384" t="s">
        <v>377</v>
      </c>
      <c r="BE179" s="384">
        <v>500</v>
      </c>
      <c r="BF179" s="350">
        <f t="shared" si="83"/>
        <v>5</v>
      </c>
      <c r="BG179" s="1"/>
      <c r="BH179" s="1"/>
    </row>
    <row r="180" spans="40:60" ht="14.25" x14ac:dyDescent="0.2">
      <c r="AN180" s="319"/>
      <c r="AO180" s="319"/>
      <c r="AP180" s="319"/>
      <c r="AQ180" s="319"/>
      <c r="AR180" s="319"/>
      <c r="AS180" s="319"/>
      <c r="AT180" s="319"/>
      <c r="AU180" s="319"/>
      <c r="AV180" s="319"/>
      <c r="AW180" s="319"/>
      <c r="AX180" s="319"/>
      <c r="AY180" s="319"/>
      <c r="AZ180" s="319"/>
      <c r="BC180" s="1"/>
      <c r="BD180" s="384" t="s">
        <v>378</v>
      </c>
      <c r="BE180" s="384">
        <v>415</v>
      </c>
      <c r="BF180" s="350">
        <f t="shared" si="83"/>
        <v>4.1500000000000004</v>
      </c>
      <c r="BG180" s="1"/>
      <c r="BH180" s="1"/>
    </row>
    <row r="181" spans="40:60" ht="14.25" x14ac:dyDescent="0.2">
      <c r="AN181" s="319"/>
      <c r="AO181" s="319"/>
      <c r="AP181" s="319"/>
      <c r="AQ181" s="319"/>
      <c r="AR181" s="319"/>
      <c r="AS181" s="319"/>
      <c r="AT181" s="319"/>
      <c r="AU181" s="319"/>
      <c r="AV181" s="319"/>
      <c r="AW181" s="319"/>
      <c r="AX181" s="319"/>
      <c r="AY181" s="319"/>
      <c r="AZ181" s="319"/>
      <c r="BC181" s="1"/>
      <c r="BD181" s="384" t="s">
        <v>379</v>
      </c>
      <c r="BE181" s="384">
        <v>430</v>
      </c>
      <c r="BF181" s="350">
        <f t="shared" si="83"/>
        <v>4.3</v>
      </c>
      <c r="BG181" s="1"/>
      <c r="BH181" s="1"/>
    </row>
    <row r="182" spans="40:60" ht="14.25" x14ac:dyDescent="0.2">
      <c r="AN182" s="319"/>
      <c r="AO182" s="319"/>
      <c r="AP182" s="319"/>
      <c r="AQ182" s="319"/>
      <c r="AR182" s="319"/>
      <c r="AS182" s="319"/>
      <c r="AT182" s="319"/>
      <c r="AU182" s="319"/>
      <c r="AV182" s="319"/>
      <c r="AW182" s="319"/>
      <c r="AX182" s="319"/>
      <c r="AY182" s="319"/>
      <c r="AZ182" s="319"/>
      <c r="BC182" s="1"/>
      <c r="BD182" s="384" t="s">
        <v>380</v>
      </c>
      <c r="BE182" s="384">
        <v>440</v>
      </c>
      <c r="BF182" s="350">
        <f t="shared" si="83"/>
        <v>4.4000000000000004</v>
      </c>
      <c r="BG182" s="1"/>
      <c r="BH182" s="1"/>
    </row>
    <row r="183" spans="40:60" ht="14.25" x14ac:dyDescent="0.2">
      <c r="AN183" s="319"/>
      <c r="AO183" s="319"/>
      <c r="AP183" s="319"/>
      <c r="AQ183" s="319"/>
      <c r="AR183" s="319"/>
      <c r="AS183" s="319"/>
      <c r="AT183" s="319"/>
      <c r="AU183" s="319"/>
      <c r="AV183" s="319"/>
      <c r="AW183" s="319"/>
      <c r="AX183" s="319"/>
      <c r="AY183" s="319"/>
      <c r="AZ183" s="319"/>
      <c r="BC183" s="1"/>
      <c r="BD183" s="384" t="s">
        <v>381</v>
      </c>
      <c r="BE183" s="384">
        <v>442</v>
      </c>
      <c r="BF183" s="350">
        <f t="shared" si="83"/>
        <v>4.42</v>
      </c>
      <c r="BG183" s="1"/>
      <c r="BH183" s="1"/>
    </row>
    <row r="184" spans="40:60" ht="14.25" x14ac:dyDescent="0.2">
      <c r="AN184" s="319"/>
      <c r="AO184" s="319"/>
      <c r="AP184" s="319"/>
      <c r="AQ184" s="319"/>
      <c r="AR184" s="319"/>
      <c r="AS184" s="319"/>
      <c r="AT184" s="319"/>
      <c r="AU184" s="319"/>
      <c r="AV184" s="319"/>
      <c r="AW184" s="319"/>
      <c r="AX184" s="319"/>
      <c r="AY184" s="319"/>
      <c r="AZ184" s="319"/>
      <c r="BC184" s="1"/>
      <c r="BD184" s="384" t="s">
        <v>382</v>
      </c>
      <c r="BE184" s="384">
        <v>417</v>
      </c>
      <c r="BF184" s="350">
        <f t="shared" si="83"/>
        <v>4.17</v>
      </c>
      <c r="BG184" s="1"/>
      <c r="BH184" s="1"/>
    </row>
    <row r="185" spans="40:60" ht="14.25" x14ac:dyDescent="0.2">
      <c r="AN185" s="319"/>
      <c r="AO185" s="319"/>
      <c r="AP185" s="319"/>
      <c r="AQ185" s="319"/>
      <c r="AR185" s="319"/>
      <c r="AS185" s="319"/>
      <c r="AT185" s="319"/>
      <c r="AU185" s="319"/>
      <c r="AV185" s="319"/>
      <c r="AW185" s="319"/>
      <c r="AX185" s="319"/>
      <c r="AY185" s="319"/>
      <c r="AZ185" s="319"/>
      <c r="BC185" s="1"/>
      <c r="BD185" s="384" t="s">
        <v>383</v>
      </c>
      <c r="BE185" s="384">
        <v>475</v>
      </c>
      <c r="BF185" s="350">
        <f t="shared" si="83"/>
        <v>4.75</v>
      </c>
      <c r="BG185" s="1"/>
      <c r="BH185" s="1"/>
    </row>
    <row r="186" spans="40:60" ht="14.25" x14ac:dyDescent="0.2">
      <c r="AN186" s="319"/>
      <c r="AO186" s="319"/>
      <c r="AP186" s="319"/>
      <c r="AQ186" s="319"/>
      <c r="AR186" s="319"/>
      <c r="AS186" s="319"/>
      <c r="AT186" s="319"/>
      <c r="AU186" s="319"/>
      <c r="AV186" s="319"/>
      <c r="AW186" s="319"/>
      <c r="AX186" s="319"/>
      <c r="AY186" s="319"/>
      <c r="AZ186" s="319"/>
      <c r="BC186" s="1"/>
      <c r="BD186" s="384" t="s">
        <v>384</v>
      </c>
      <c r="BE186" s="384">
        <v>470</v>
      </c>
      <c r="BF186" s="350">
        <f t="shared" si="83"/>
        <v>4.7</v>
      </c>
      <c r="BG186" s="1"/>
      <c r="BH186" s="1"/>
    </row>
    <row r="187" spans="40:60" ht="14.25" x14ac:dyDescent="0.2">
      <c r="AN187" s="319"/>
      <c r="AO187" s="319"/>
      <c r="AP187" s="319"/>
      <c r="AQ187" s="319"/>
      <c r="AR187" s="319"/>
      <c r="AS187" s="319"/>
      <c r="AT187" s="319"/>
      <c r="AU187" s="319"/>
      <c r="AV187" s="319"/>
      <c r="AW187" s="319"/>
      <c r="AX187" s="319"/>
      <c r="AY187" s="319"/>
      <c r="AZ187" s="319"/>
      <c r="BC187" s="1"/>
      <c r="BD187" s="384" t="s">
        <v>96</v>
      </c>
      <c r="BE187" s="384">
        <v>450</v>
      </c>
      <c r="BF187" s="350">
        <f t="shared" si="83"/>
        <v>4.5</v>
      </c>
      <c r="BG187" s="1"/>
      <c r="BH187" s="1"/>
    </row>
    <row r="188" spans="40:60" ht="14.25" x14ac:dyDescent="0.2">
      <c r="AN188" s="319"/>
      <c r="AO188" s="319"/>
      <c r="AP188" s="319"/>
      <c r="AQ188" s="319"/>
      <c r="AR188" s="319"/>
      <c r="AS188" s="319"/>
      <c r="AT188" s="319"/>
      <c r="AU188" s="319"/>
      <c r="AV188" s="319"/>
      <c r="AW188" s="319"/>
      <c r="AX188" s="319"/>
      <c r="AY188" s="319"/>
      <c r="AZ188" s="319"/>
      <c r="BC188" s="1"/>
      <c r="BD188" s="384" t="s">
        <v>385</v>
      </c>
      <c r="BE188" s="384">
        <v>417</v>
      </c>
      <c r="BF188" s="350">
        <f t="shared" si="83"/>
        <v>4.17</v>
      </c>
      <c r="BG188" s="1"/>
      <c r="BH188" s="1"/>
    </row>
    <row r="189" spans="40:60" ht="14.25" x14ac:dyDescent="0.2">
      <c r="AN189" s="319"/>
      <c r="AO189" s="319"/>
      <c r="AP189" s="319"/>
      <c r="AQ189" s="319"/>
      <c r="AR189" s="319"/>
      <c r="AS189" s="319"/>
      <c r="AT189" s="319"/>
      <c r="AU189" s="319"/>
      <c r="AV189" s="319"/>
      <c r="AW189" s="319"/>
      <c r="AX189" s="319"/>
      <c r="AY189" s="319"/>
      <c r="AZ189" s="319"/>
      <c r="BC189" s="1"/>
      <c r="BD189" s="384" t="s">
        <v>97</v>
      </c>
      <c r="BE189" s="384">
        <v>480</v>
      </c>
      <c r="BF189" s="350">
        <f t="shared" si="83"/>
        <v>4.8</v>
      </c>
      <c r="BG189" s="1"/>
      <c r="BH189" s="1"/>
    </row>
    <row r="190" spans="40:60" ht="14.25" x14ac:dyDescent="0.2">
      <c r="AN190" s="319"/>
      <c r="AO190" s="319"/>
      <c r="AP190" s="319"/>
      <c r="AQ190" s="319"/>
      <c r="AR190" s="319"/>
      <c r="AS190" s="319"/>
      <c r="AT190" s="319"/>
      <c r="AU190" s="319"/>
      <c r="AV190" s="319"/>
      <c r="AW190" s="319"/>
      <c r="AX190" s="319"/>
      <c r="AY190" s="319"/>
      <c r="AZ190" s="319"/>
      <c r="BC190" s="1"/>
      <c r="BD190" s="384" t="s">
        <v>386</v>
      </c>
      <c r="BE190" s="384">
        <v>489</v>
      </c>
      <c r="BF190" s="350">
        <f t="shared" si="83"/>
        <v>4.8899999999999997</v>
      </c>
      <c r="BG190" s="1"/>
      <c r="BH190" s="1"/>
    </row>
    <row r="191" spans="40:60" ht="14.25" x14ac:dyDescent="0.2">
      <c r="AN191" s="319"/>
      <c r="AO191" s="319"/>
      <c r="AP191" s="319"/>
      <c r="AQ191" s="319"/>
      <c r="AR191" s="319"/>
      <c r="AS191" s="319"/>
      <c r="AT191" s="319"/>
      <c r="AU191" s="319"/>
      <c r="AV191" s="319"/>
      <c r="AW191" s="319"/>
      <c r="AX191" s="319"/>
      <c r="AY191" s="319"/>
      <c r="AZ191" s="319"/>
      <c r="BC191" s="1"/>
      <c r="BD191" s="384" t="s">
        <v>387</v>
      </c>
      <c r="BE191" s="384">
        <v>420</v>
      </c>
      <c r="BF191" s="350">
        <f t="shared" si="83"/>
        <v>4.2</v>
      </c>
      <c r="BG191" s="1"/>
      <c r="BH191" s="1"/>
    </row>
    <row r="192" spans="40:60" ht="14.25" x14ac:dyDescent="0.2">
      <c r="AN192" s="319"/>
      <c r="AO192" s="319"/>
      <c r="AP192" s="319"/>
      <c r="AQ192" s="319"/>
      <c r="AR192" s="319"/>
      <c r="AS192" s="319"/>
      <c r="AT192" s="319"/>
      <c r="AU192" s="319"/>
      <c r="AV192" s="319"/>
      <c r="AW192" s="319"/>
      <c r="AX192" s="319"/>
      <c r="AY192" s="319"/>
      <c r="AZ192" s="319"/>
      <c r="BC192" s="1"/>
      <c r="BD192" s="384" t="s">
        <v>388</v>
      </c>
      <c r="BE192" s="384">
        <v>480</v>
      </c>
      <c r="BF192" s="350">
        <f t="shared" si="83"/>
        <v>4.8</v>
      </c>
      <c r="BG192" s="1"/>
      <c r="BH192" s="1"/>
    </row>
    <row r="193" spans="40:60" ht="14.25" x14ac:dyDescent="0.2">
      <c r="AN193" s="319"/>
      <c r="AO193" s="319"/>
      <c r="AP193" s="319"/>
      <c r="AQ193" s="319"/>
      <c r="AR193" s="319"/>
      <c r="AS193" s="319"/>
      <c r="AT193" s="319"/>
      <c r="AU193" s="319"/>
      <c r="AV193" s="319"/>
      <c r="AW193" s="319"/>
      <c r="AX193" s="319"/>
      <c r="AY193" s="319"/>
      <c r="AZ193" s="319"/>
      <c r="BC193" s="1"/>
      <c r="BD193" s="384" t="s">
        <v>389</v>
      </c>
      <c r="BE193" s="384">
        <v>425</v>
      </c>
      <c r="BF193" s="350">
        <f t="shared" si="83"/>
        <v>4.25</v>
      </c>
      <c r="BG193" s="1"/>
      <c r="BH193" s="1"/>
    </row>
    <row r="194" spans="40:60" ht="14.25" x14ac:dyDescent="0.2">
      <c r="AN194" s="319"/>
      <c r="AO194" s="319"/>
      <c r="AP194" s="319"/>
      <c r="AQ194" s="319"/>
      <c r="AR194" s="319"/>
      <c r="AS194" s="319"/>
      <c r="AT194" s="319"/>
      <c r="AU194" s="319"/>
      <c r="AV194" s="319"/>
      <c r="AW194" s="319"/>
      <c r="AX194" s="319"/>
      <c r="AY194" s="319"/>
      <c r="AZ194" s="319"/>
      <c r="BC194" s="1"/>
      <c r="BD194" s="384" t="s">
        <v>390</v>
      </c>
      <c r="BE194" s="384">
        <v>523</v>
      </c>
      <c r="BF194" s="350">
        <f t="shared" si="83"/>
        <v>5.23</v>
      </c>
      <c r="BG194" s="1"/>
      <c r="BH194" s="1"/>
    </row>
    <row r="195" spans="40:60" ht="14.25" x14ac:dyDescent="0.2">
      <c r="AN195" s="319"/>
      <c r="AO195" s="319"/>
      <c r="AP195" s="319"/>
      <c r="AQ195" s="319"/>
      <c r="AR195" s="319"/>
      <c r="AS195" s="319"/>
      <c r="AT195" s="319"/>
      <c r="AU195" s="319"/>
      <c r="AV195" s="319"/>
      <c r="AW195" s="319"/>
      <c r="AX195" s="319"/>
      <c r="AY195" s="319"/>
      <c r="AZ195" s="319"/>
      <c r="BC195" s="1"/>
      <c r="BD195" s="384" t="s">
        <v>391</v>
      </c>
      <c r="BE195" s="384">
        <v>418</v>
      </c>
      <c r="BF195" s="350">
        <f t="shared" si="83"/>
        <v>4.18</v>
      </c>
      <c r="BG195" s="1"/>
      <c r="BH195" s="1"/>
    </row>
    <row r="196" spans="40:60" ht="14.25" x14ac:dyDescent="0.2">
      <c r="AN196" s="319"/>
      <c r="AO196" s="319"/>
      <c r="AP196" s="319"/>
      <c r="AQ196" s="319"/>
      <c r="AR196" s="319"/>
      <c r="AS196" s="319"/>
      <c r="AT196" s="319"/>
      <c r="AU196" s="319"/>
      <c r="AV196" s="319"/>
      <c r="AW196" s="319"/>
      <c r="AX196" s="319"/>
      <c r="AY196" s="319"/>
      <c r="AZ196" s="319"/>
      <c r="BC196" s="1"/>
      <c r="BD196" s="384" t="s">
        <v>392</v>
      </c>
      <c r="BE196" s="384">
        <v>403</v>
      </c>
      <c r="BF196" s="350">
        <f t="shared" ref="BF196:BF259" si="84">BE196/100</f>
        <v>4.03</v>
      </c>
      <c r="BG196" s="1"/>
      <c r="BH196" s="1"/>
    </row>
    <row r="197" spans="40:60" ht="14.25" x14ac:dyDescent="0.2">
      <c r="AN197" s="319"/>
      <c r="AO197" s="319"/>
      <c r="AP197" s="319"/>
      <c r="AQ197" s="319"/>
      <c r="AR197" s="319"/>
      <c r="AS197" s="319"/>
      <c r="AT197" s="319"/>
      <c r="AU197" s="319"/>
      <c r="AV197" s="319"/>
      <c r="AW197" s="319"/>
      <c r="AX197" s="319"/>
      <c r="AY197" s="319"/>
      <c r="AZ197" s="319"/>
      <c r="BC197" s="1"/>
      <c r="BD197" s="384" t="s">
        <v>634</v>
      </c>
      <c r="BE197" s="384">
        <v>360</v>
      </c>
      <c r="BF197" s="350">
        <f t="shared" si="84"/>
        <v>3.6</v>
      </c>
      <c r="BG197" s="1"/>
      <c r="BH197" s="1"/>
    </row>
    <row r="198" spans="40:60" ht="14.25" x14ac:dyDescent="0.2">
      <c r="AN198" s="319"/>
      <c r="AO198" s="319"/>
      <c r="AP198" s="319"/>
      <c r="AQ198" s="319"/>
      <c r="AR198" s="319"/>
      <c r="AS198" s="319"/>
      <c r="AT198" s="319"/>
      <c r="AU198" s="319"/>
      <c r="AV198" s="319"/>
      <c r="AW198" s="319"/>
      <c r="AX198" s="319"/>
      <c r="AY198" s="319"/>
      <c r="AZ198" s="319"/>
      <c r="BC198" s="1"/>
      <c r="BD198" s="384" t="s">
        <v>393</v>
      </c>
      <c r="BE198" s="384">
        <v>510</v>
      </c>
      <c r="BF198" s="350">
        <f t="shared" si="84"/>
        <v>5.0999999999999996</v>
      </c>
      <c r="BG198" s="1"/>
      <c r="BH198" s="1"/>
    </row>
    <row r="199" spans="40:60" ht="14.25" x14ac:dyDescent="0.2">
      <c r="AN199" s="319"/>
      <c r="AO199" s="319"/>
      <c r="AP199" s="319"/>
      <c r="AQ199" s="319"/>
      <c r="AR199" s="319"/>
      <c r="AS199" s="319"/>
      <c r="AT199" s="319"/>
      <c r="AU199" s="319"/>
      <c r="AV199" s="319"/>
      <c r="AW199" s="319"/>
      <c r="AX199" s="319"/>
      <c r="AY199" s="319"/>
      <c r="AZ199" s="319"/>
      <c r="BC199" s="1"/>
      <c r="BD199" s="384" t="s">
        <v>394</v>
      </c>
      <c r="BE199" s="384">
        <v>448</v>
      </c>
      <c r="BF199" s="350">
        <f t="shared" si="84"/>
        <v>4.4800000000000004</v>
      </c>
      <c r="BG199" s="1"/>
      <c r="BH199" s="1"/>
    </row>
    <row r="200" spans="40:60" ht="14.25" x14ac:dyDescent="0.2">
      <c r="AN200" s="319"/>
      <c r="AO200" s="319"/>
      <c r="AP200" s="319"/>
      <c r="AQ200" s="319"/>
      <c r="AR200" s="319"/>
      <c r="AS200" s="319"/>
      <c r="AT200" s="319"/>
      <c r="AU200" s="319"/>
      <c r="AV200" s="319"/>
      <c r="AW200" s="319"/>
      <c r="AX200" s="319"/>
      <c r="AY200" s="319"/>
      <c r="AZ200" s="319"/>
      <c r="BC200" s="1"/>
      <c r="BD200" s="384" t="s">
        <v>635</v>
      </c>
      <c r="BE200" s="384">
        <v>445</v>
      </c>
      <c r="BF200" s="350">
        <f t="shared" si="84"/>
        <v>4.45</v>
      </c>
      <c r="BG200" s="1"/>
      <c r="BH200" s="1"/>
    </row>
    <row r="201" spans="40:60" ht="14.25" x14ac:dyDescent="0.2">
      <c r="AN201" s="319"/>
      <c r="AO201" s="319"/>
      <c r="AP201" s="319"/>
      <c r="AQ201" s="319"/>
      <c r="AR201" s="319"/>
      <c r="AS201" s="319"/>
      <c r="AT201" s="319"/>
      <c r="AU201" s="319"/>
      <c r="AV201" s="319"/>
      <c r="AW201" s="319"/>
      <c r="AX201" s="319"/>
      <c r="AY201" s="319"/>
      <c r="AZ201" s="319"/>
      <c r="BC201" s="1"/>
      <c r="BD201" s="384" t="s">
        <v>395</v>
      </c>
      <c r="BE201" s="384">
        <v>435</v>
      </c>
      <c r="BF201" s="350">
        <f t="shared" si="84"/>
        <v>4.3499999999999996</v>
      </c>
      <c r="BG201" s="1"/>
      <c r="BH201" s="1"/>
    </row>
    <row r="202" spans="40:60" ht="14.25" x14ac:dyDescent="0.2">
      <c r="AN202" s="319"/>
      <c r="AO202" s="319"/>
      <c r="AP202" s="319"/>
      <c r="AQ202" s="319"/>
      <c r="AR202" s="319"/>
      <c r="AS202" s="319"/>
      <c r="AT202" s="319"/>
      <c r="AU202" s="319"/>
      <c r="AV202" s="319"/>
      <c r="AW202" s="319"/>
      <c r="AX202" s="319"/>
      <c r="AY202" s="319"/>
      <c r="AZ202" s="319"/>
      <c r="BC202" s="1"/>
      <c r="BD202" s="384" t="s">
        <v>396</v>
      </c>
      <c r="BE202" s="384">
        <v>434</v>
      </c>
      <c r="BF202" s="350">
        <f t="shared" si="84"/>
        <v>4.34</v>
      </c>
      <c r="BG202" s="1"/>
      <c r="BH202" s="1"/>
    </row>
    <row r="203" spans="40:60" ht="14.25" x14ac:dyDescent="0.2">
      <c r="AN203" s="319"/>
      <c r="AO203" s="319"/>
      <c r="AP203" s="319"/>
      <c r="AQ203" s="319"/>
      <c r="AR203" s="319"/>
      <c r="AS203" s="319"/>
      <c r="AT203" s="319"/>
      <c r="AU203" s="319"/>
      <c r="AV203" s="319"/>
      <c r="AW203" s="319"/>
      <c r="AX203" s="319"/>
      <c r="AY203" s="319"/>
      <c r="AZ203" s="319"/>
      <c r="BC203" s="1"/>
      <c r="BD203" s="384" t="s">
        <v>397</v>
      </c>
      <c r="BE203" s="384">
        <v>440</v>
      </c>
      <c r="BF203" s="350">
        <f t="shared" si="84"/>
        <v>4.4000000000000004</v>
      </c>
      <c r="BG203" s="1"/>
      <c r="BH203" s="1"/>
    </row>
    <row r="204" spans="40:60" ht="14.25" x14ac:dyDescent="0.2">
      <c r="AN204" s="319"/>
      <c r="AO204" s="319"/>
      <c r="AP204" s="319"/>
      <c r="AQ204" s="319"/>
      <c r="AR204" s="319"/>
      <c r="AS204" s="319"/>
      <c r="AT204" s="319"/>
      <c r="AU204" s="319"/>
      <c r="AV204" s="319"/>
      <c r="AW204" s="319"/>
      <c r="AX204" s="319"/>
      <c r="AY204" s="319"/>
      <c r="AZ204" s="319"/>
      <c r="BC204" s="1"/>
      <c r="BD204" s="384" t="s">
        <v>398</v>
      </c>
      <c r="BE204" s="384">
        <v>495</v>
      </c>
      <c r="BF204" s="350">
        <f t="shared" si="84"/>
        <v>4.95</v>
      </c>
      <c r="BG204" s="1"/>
      <c r="BH204" s="1"/>
    </row>
    <row r="205" spans="40:60" ht="14.25" x14ac:dyDescent="0.2">
      <c r="AN205" s="319"/>
      <c r="AO205" s="319"/>
      <c r="AP205" s="319"/>
      <c r="AQ205" s="319"/>
      <c r="AR205" s="319"/>
      <c r="AS205" s="319"/>
      <c r="AT205" s="319"/>
      <c r="AU205" s="319"/>
      <c r="AV205" s="319"/>
      <c r="AW205" s="319"/>
      <c r="AX205" s="319"/>
      <c r="AY205" s="319"/>
      <c r="AZ205" s="319"/>
      <c r="BC205" s="1"/>
      <c r="BD205" s="384" t="s">
        <v>399</v>
      </c>
      <c r="BE205" s="384">
        <v>475</v>
      </c>
      <c r="BF205" s="350">
        <f t="shared" si="84"/>
        <v>4.75</v>
      </c>
      <c r="BG205" s="1"/>
      <c r="BH205" s="1"/>
    </row>
    <row r="206" spans="40:60" ht="14.25" x14ac:dyDescent="0.2">
      <c r="AN206" s="319"/>
      <c r="AO206" s="319"/>
      <c r="AP206" s="319"/>
      <c r="AQ206" s="319"/>
      <c r="AR206" s="319"/>
      <c r="AS206" s="319"/>
      <c r="AT206" s="319"/>
      <c r="AU206" s="319"/>
      <c r="AV206" s="319"/>
      <c r="AW206" s="319"/>
      <c r="AX206" s="319"/>
      <c r="AY206" s="319"/>
      <c r="AZ206" s="319"/>
      <c r="BC206" s="1"/>
      <c r="BD206" s="384" t="s">
        <v>400</v>
      </c>
      <c r="BE206" s="384">
        <v>431</v>
      </c>
      <c r="BF206" s="350">
        <f t="shared" si="84"/>
        <v>4.3099999999999996</v>
      </c>
      <c r="BG206" s="1"/>
      <c r="BH206" s="1"/>
    </row>
    <row r="207" spans="40:60" ht="14.25" x14ac:dyDescent="0.2">
      <c r="AN207" s="319"/>
      <c r="AO207" s="319"/>
      <c r="AP207" s="319"/>
      <c r="AQ207" s="319"/>
      <c r="AR207" s="319"/>
      <c r="AS207" s="319"/>
      <c r="AT207" s="319"/>
      <c r="AU207" s="319"/>
      <c r="AV207" s="319"/>
      <c r="AW207" s="319"/>
      <c r="AX207" s="319"/>
      <c r="AY207" s="319"/>
      <c r="AZ207" s="319"/>
      <c r="BC207" s="1"/>
      <c r="BD207" s="384" t="s">
        <v>401</v>
      </c>
      <c r="BE207" s="384">
        <v>417</v>
      </c>
      <c r="BF207" s="350">
        <f t="shared" si="84"/>
        <v>4.17</v>
      </c>
      <c r="BG207" s="1"/>
      <c r="BH207" s="1"/>
    </row>
    <row r="208" spans="40:60" ht="14.25" x14ac:dyDescent="0.2">
      <c r="AN208" s="319"/>
      <c r="AO208" s="319"/>
      <c r="AP208" s="319"/>
      <c r="AQ208" s="319"/>
      <c r="AR208" s="319"/>
      <c r="AS208" s="319"/>
      <c r="AT208" s="319"/>
      <c r="AU208" s="319"/>
      <c r="AV208" s="319"/>
      <c r="AW208" s="319"/>
      <c r="AX208" s="319"/>
      <c r="AY208" s="319"/>
      <c r="AZ208" s="319"/>
      <c r="BC208" s="1"/>
      <c r="BD208" s="384" t="s">
        <v>402</v>
      </c>
      <c r="BE208" s="384">
        <v>495</v>
      </c>
      <c r="BF208" s="350">
        <f t="shared" si="84"/>
        <v>4.95</v>
      </c>
      <c r="BG208" s="1"/>
      <c r="BH208" s="1"/>
    </row>
    <row r="209" spans="40:60" ht="14.25" x14ac:dyDescent="0.2">
      <c r="AN209" s="319"/>
      <c r="AO209" s="319"/>
      <c r="AP209" s="319"/>
      <c r="AQ209" s="319"/>
      <c r="AR209" s="319"/>
      <c r="AS209" s="319"/>
      <c r="AT209" s="319"/>
      <c r="AU209" s="319"/>
      <c r="AV209" s="319"/>
      <c r="AW209" s="319"/>
      <c r="AX209" s="319"/>
      <c r="AY209" s="319"/>
      <c r="AZ209" s="319"/>
      <c r="BC209" s="1"/>
      <c r="BD209" s="384" t="s">
        <v>403</v>
      </c>
      <c r="BE209" s="384">
        <v>500</v>
      </c>
      <c r="BF209" s="350">
        <f t="shared" si="84"/>
        <v>5</v>
      </c>
      <c r="BG209" s="1"/>
      <c r="BH209" s="1"/>
    </row>
    <row r="210" spans="40:60" ht="14.25" x14ac:dyDescent="0.2">
      <c r="AN210" s="319"/>
      <c r="AO210" s="319"/>
      <c r="AP210" s="319"/>
      <c r="AQ210" s="319"/>
      <c r="AR210" s="319"/>
      <c r="AS210" s="319"/>
      <c r="AT210" s="319"/>
      <c r="AU210" s="319"/>
      <c r="AV210" s="319"/>
      <c r="AW210" s="319"/>
      <c r="AX210" s="319"/>
      <c r="AY210" s="319"/>
      <c r="AZ210" s="319"/>
      <c r="BC210" s="1"/>
      <c r="BD210" s="384" t="s">
        <v>404</v>
      </c>
      <c r="BE210" s="384">
        <v>417</v>
      </c>
      <c r="BF210" s="350">
        <f t="shared" si="84"/>
        <v>4.17</v>
      </c>
      <c r="BG210" s="1"/>
      <c r="BH210" s="1"/>
    </row>
    <row r="211" spans="40:60" ht="14.25" x14ac:dyDescent="0.2">
      <c r="AN211" s="319"/>
      <c r="AO211" s="319"/>
      <c r="AP211" s="319"/>
      <c r="AQ211" s="319"/>
      <c r="AR211" s="319"/>
      <c r="AS211" s="319"/>
      <c r="AT211" s="319"/>
      <c r="AU211" s="319"/>
      <c r="AV211" s="319"/>
      <c r="AW211" s="319"/>
      <c r="AX211" s="319"/>
      <c r="AY211" s="319"/>
      <c r="AZ211" s="319"/>
      <c r="BC211" s="1"/>
      <c r="BD211" s="384" t="s">
        <v>405</v>
      </c>
      <c r="BE211" s="384">
        <v>440</v>
      </c>
      <c r="BF211" s="350">
        <f t="shared" si="84"/>
        <v>4.4000000000000004</v>
      </c>
      <c r="BG211" s="1"/>
      <c r="BH211" s="1"/>
    </row>
    <row r="212" spans="40:60" ht="14.25" x14ac:dyDescent="0.2">
      <c r="AN212" s="319"/>
      <c r="AO212" s="319"/>
      <c r="AP212" s="319"/>
      <c r="AQ212" s="319"/>
      <c r="AR212" s="319"/>
      <c r="AS212" s="319"/>
      <c r="AT212" s="319"/>
      <c r="AU212" s="319"/>
      <c r="AV212" s="319"/>
      <c r="AW212" s="319"/>
      <c r="AX212" s="319"/>
      <c r="AY212" s="319"/>
      <c r="AZ212" s="319"/>
      <c r="BC212" s="1"/>
      <c r="BD212" s="384" t="s">
        <v>406</v>
      </c>
      <c r="BE212" s="384">
        <v>485</v>
      </c>
      <c r="BF212" s="350">
        <f t="shared" si="84"/>
        <v>4.8499999999999996</v>
      </c>
      <c r="BG212" s="1"/>
      <c r="BH212" s="1"/>
    </row>
    <row r="213" spans="40:60" ht="14.25" x14ac:dyDescent="0.2">
      <c r="AN213" s="319"/>
      <c r="AO213" s="319"/>
      <c r="AP213" s="319"/>
      <c r="AQ213" s="319"/>
      <c r="AR213" s="319"/>
      <c r="AS213" s="319"/>
      <c r="AT213" s="319"/>
      <c r="AU213" s="319"/>
      <c r="AV213" s="319"/>
      <c r="AW213" s="319"/>
      <c r="AX213" s="319"/>
      <c r="AY213" s="319"/>
      <c r="AZ213" s="319"/>
      <c r="BC213" s="1"/>
      <c r="BD213" s="384" t="s">
        <v>407</v>
      </c>
      <c r="BE213" s="384">
        <v>431</v>
      </c>
      <c r="BF213" s="350">
        <f t="shared" si="84"/>
        <v>4.3099999999999996</v>
      </c>
      <c r="BG213" s="1"/>
      <c r="BH213" s="1"/>
    </row>
    <row r="214" spans="40:60" ht="14.25" x14ac:dyDescent="0.2">
      <c r="AN214" s="319"/>
      <c r="AO214" s="319"/>
      <c r="AP214" s="319"/>
      <c r="AQ214" s="319"/>
      <c r="AR214" s="319"/>
      <c r="AS214" s="319"/>
      <c r="AT214" s="319"/>
      <c r="AU214" s="319"/>
      <c r="AV214" s="319"/>
      <c r="AW214" s="319"/>
      <c r="AX214" s="319"/>
      <c r="AY214" s="319"/>
      <c r="AZ214" s="319"/>
      <c r="BC214" s="1"/>
      <c r="BD214" s="384" t="s">
        <v>408</v>
      </c>
      <c r="BE214" s="384">
        <v>420</v>
      </c>
      <c r="BF214" s="350">
        <f t="shared" si="84"/>
        <v>4.2</v>
      </c>
      <c r="BG214" s="1"/>
      <c r="BH214" s="1"/>
    </row>
    <row r="215" spans="40:60" ht="14.25" x14ac:dyDescent="0.2">
      <c r="AN215" s="319"/>
      <c r="AO215" s="319"/>
      <c r="AP215" s="319"/>
      <c r="AQ215" s="319"/>
      <c r="AR215" s="319"/>
      <c r="AS215" s="319"/>
      <c r="AT215" s="319"/>
      <c r="AU215" s="319"/>
      <c r="AV215" s="319"/>
      <c r="AW215" s="319"/>
      <c r="AX215" s="319"/>
      <c r="AY215" s="319"/>
      <c r="AZ215" s="319"/>
      <c r="BC215" s="1"/>
      <c r="BD215" s="384" t="s">
        <v>409</v>
      </c>
      <c r="BE215" s="384">
        <v>417</v>
      </c>
      <c r="BF215" s="350">
        <f t="shared" si="84"/>
        <v>4.17</v>
      </c>
      <c r="BG215" s="1"/>
      <c r="BH215" s="1"/>
    </row>
    <row r="216" spans="40:60" ht="14.25" x14ac:dyDescent="0.2">
      <c r="AN216" s="319"/>
      <c r="AO216" s="319"/>
      <c r="AP216" s="319"/>
      <c r="AQ216" s="319"/>
      <c r="AR216" s="319"/>
      <c r="AS216" s="319"/>
      <c r="AT216" s="319"/>
      <c r="AU216" s="319"/>
      <c r="AV216" s="319"/>
      <c r="AW216" s="319"/>
      <c r="AX216" s="319"/>
      <c r="AY216" s="319"/>
      <c r="AZ216" s="319"/>
      <c r="BC216" s="1"/>
      <c r="BD216" s="384" t="s">
        <v>410</v>
      </c>
      <c r="BE216" s="384">
        <v>490</v>
      </c>
      <c r="BF216" s="350">
        <f t="shared" si="84"/>
        <v>4.9000000000000004</v>
      </c>
      <c r="BG216" s="1"/>
      <c r="BH216" s="1"/>
    </row>
    <row r="217" spans="40:60" ht="14.25" x14ac:dyDescent="0.2">
      <c r="AN217" s="319"/>
      <c r="AO217" s="319"/>
      <c r="AP217" s="319"/>
      <c r="AQ217" s="319"/>
      <c r="AR217" s="319"/>
      <c r="AS217" s="319"/>
      <c r="AT217" s="319"/>
      <c r="AU217" s="319"/>
      <c r="AV217" s="319"/>
      <c r="AW217" s="319"/>
      <c r="AX217" s="319"/>
      <c r="AY217" s="319"/>
      <c r="AZ217" s="319"/>
      <c r="BC217" s="1"/>
      <c r="BD217" s="384" t="s">
        <v>411</v>
      </c>
      <c r="BE217" s="384">
        <v>460</v>
      </c>
      <c r="BF217" s="350">
        <f t="shared" si="84"/>
        <v>4.5999999999999996</v>
      </c>
      <c r="BG217" s="1"/>
      <c r="BH217" s="1"/>
    </row>
    <row r="218" spans="40:60" ht="14.25" x14ac:dyDescent="0.2">
      <c r="AN218" s="319"/>
      <c r="AO218" s="319"/>
      <c r="AP218" s="319"/>
      <c r="AQ218" s="319"/>
      <c r="AR218" s="319"/>
      <c r="AS218" s="319"/>
      <c r="AT218" s="319"/>
      <c r="AU218" s="319"/>
      <c r="AV218" s="319"/>
      <c r="AW218" s="319"/>
      <c r="AX218" s="319"/>
      <c r="AY218" s="319"/>
      <c r="AZ218" s="319"/>
      <c r="BC218" s="1"/>
      <c r="BD218" s="384" t="s">
        <v>412</v>
      </c>
      <c r="BE218" s="384">
        <v>428</v>
      </c>
      <c r="BF218" s="350">
        <f t="shared" si="84"/>
        <v>4.28</v>
      </c>
      <c r="BG218" s="1"/>
      <c r="BH218" s="1"/>
    </row>
    <row r="219" spans="40:60" ht="14.25" x14ac:dyDescent="0.2">
      <c r="AN219" s="319"/>
      <c r="AO219" s="319"/>
      <c r="AP219" s="319"/>
      <c r="AQ219" s="319"/>
      <c r="AR219" s="319"/>
      <c r="AS219" s="319"/>
      <c r="AT219" s="319"/>
      <c r="AU219" s="319"/>
      <c r="AV219" s="319"/>
      <c r="AW219" s="319"/>
      <c r="AX219" s="319"/>
      <c r="AY219" s="319"/>
      <c r="AZ219" s="319"/>
      <c r="BC219" s="1"/>
      <c r="BD219" s="384" t="s">
        <v>413</v>
      </c>
      <c r="BE219" s="384">
        <v>490</v>
      </c>
      <c r="BF219" s="350">
        <f t="shared" si="84"/>
        <v>4.9000000000000004</v>
      </c>
      <c r="BG219" s="1"/>
      <c r="BH219" s="1"/>
    </row>
    <row r="220" spans="40:60" ht="14.25" x14ac:dyDescent="0.2">
      <c r="AN220" s="319"/>
      <c r="AO220" s="319"/>
      <c r="AP220" s="319"/>
      <c r="AQ220" s="319"/>
      <c r="AR220" s="319"/>
      <c r="AS220" s="319"/>
      <c r="AT220" s="319"/>
      <c r="AU220" s="319"/>
      <c r="AV220" s="319"/>
      <c r="AW220" s="319"/>
      <c r="AX220" s="319"/>
      <c r="AY220" s="319"/>
      <c r="AZ220" s="319"/>
      <c r="BC220" s="1"/>
      <c r="BD220" s="384" t="s">
        <v>414</v>
      </c>
      <c r="BE220" s="384">
        <v>490</v>
      </c>
      <c r="BF220" s="350">
        <f t="shared" si="84"/>
        <v>4.9000000000000004</v>
      </c>
      <c r="BG220" s="1"/>
      <c r="BH220" s="1"/>
    </row>
    <row r="221" spans="40:60" ht="14.25" x14ac:dyDescent="0.2">
      <c r="AN221" s="319"/>
      <c r="AO221" s="319"/>
      <c r="AP221" s="319"/>
      <c r="AQ221" s="319"/>
      <c r="AR221" s="319"/>
      <c r="AS221" s="319"/>
      <c r="AT221" s="319"/>
      <c r="AU221" s="319"/>
      <c r="AV221" s="319"/>
      <c r="AW221" s="319"/>
      <c r="AX221" s="319"/>
      <c r="AY221" s="319"/>
      <c r="AZ221" s="319"/>
      <c r="BC221" s="1"/>
      <c r="BD221" s="384" t="s">
        <v>415</v>
      </c>
      <c r="BE221" s="384">
        <v>415</v>
      </c>
      <c r="BF221" s="350">
        <f t="shared" si="84"/>
        <v>4.1500000000000004</v>
      </c>
      <c r="BG221" s="1"/>
      <c r="BH221" s="1"/>
    </row>
    <row r="222" spans="40:60" ht="14.25" x14ac:dyDescent="0.2">
      <c r="AN222" s="319"/>
      <c r="AO222" s="319"/>
      <c r="AP222" s="319"/>
      <c r="AQ222" s="319"/>
      <c r="AR222" s="319"/>
      <c r="AS222" s="319"/>
      <c r="AT222" s="319"/>
      <c r="AU222" s="319"/>
      <c r="AV222" s="319"/>
      <c r="AW222" s="319"/>
      <c r="AX222" s="319"/>
      <c r="AY222" s="319"/>
      <c r="AZ222" s="319"/>
      <c r="BC222" s="1"/>
      <c r="BD222" s="384" t="s">
        <v>416</v>
      </c>
      <c r="BE222" s="384">
        <v>530</v>
      </c>
      <c r="BF222" s="350">
        <f t="shared" si="84"/>
        <v>5.3</v>
      </c>
      <c r="BG222" s="1"/>
      <c r="BH222" s="1"/>
    </row>
    <row r="223" spans="40:60" ht="14.25" x14ac:dyDescent="0.2">
      <c r="AN223" s="319"/>
      <c r="AO223" s="319"/>
      <c r="AP223" s="319"/>
      <c r="AQ223" s="319"/>
      <c r="AR223" s="319"/>
      <c r="AS223" s="319"/>
      <c r="AT223" s="319"/>
      <c r="AU223" s="319"/>
      <c r="AV223" s="319"/>
      <c r="AW223" s="319"/>
      <c r="AX223" s="319"/>
      <c r="AY223" s="319"/>
      <c r="AZ223" s="319"/>
      <c r="BC223" s="1"/>
      <c r="BD223" s="384" t="s">
        <v>417</v>
      </c>
      <c r="BE223" s="384">
        <v>470</v>
      </c>
      <c r="BF223" s="350">
        <f t="shared" si="84"/>
        <v>4.7</v>
      </c>
      <c r="BG223" s="1"/>
      <c r="BH223" s="1"/>
    </row>
    <row r="224" spans="40:60" ht="14.25" x14ac:dyDescent="0.2">
      <c r="AN224" s="319"/>
      <c r="AO224" s="319"/>
      <c r="AP224" s="319"/>
      <c r="AQ224" s="319"/>
      <c r="AR224" s="319"/>
      <c r="AS224" s="319"/>
      <c r="AT224" s="319"/>
      <c r="AU224" s="319"/>
      <c r="AV224" s="319"/>
      <c r="AW224" s="319"/>
      <c r="AX224" s="319"/>
      <c r="AY224" s="319"/>
      <c r="AZ224" s="319"/>
      <c r="BC224" s="1"/>
      <c r="BD224" s="384" t="s">
        <v>418</v>
      </c>
      <c r="BE224" s="384">
        <v>498</v>
      </c>
      <c r="BF224" s="350">
        <f t="shared" si="84"/>
        <v>4.9800000000000004</v>
      </c>
      <c r="BG224" s="1"/>
      <c r="BH224" s="1"/>
    </row>
    <row r="225" spans="40:60" ht="14.25" x14ac:dyDescent="0.2">
      <c r="AN225" s="319"/>
      <c r="AO225" s="319"/>
      <c r="AP225" s="319"/>
      <c r="AQ225" s="319"/>
      <c r="AR225" s="319"/>
      <c r="AS225" s="319"/>
      <c r="AT225" s="319"/>
      <c r="AU225" s="319"/>
      <c r="AV225" s="319"/>
      <c r="AW225" s="319"/>
      <c r="AX225" s="319"/>
      <c r="AY225" s="319"/>
      <c r="AZ225" s="319"/>
      <c r="BC225" s="1"/>
      <c r="BD225" s="384" t="s">
        <v>419</v>
      </c>
      <c r="BE225" s="384">
        <v>490</v>
      </c>
      <c r="BF225" s="350">
        <f t="shared" si="84"/>
        <v>4.9000000000000004</v>
      </c>
      <c r="BG225" s="1"/>
      <c r="BH225" s="1"/>
    </row>
    <row r="226" spans="40:60" ht="14.25" x14ac:dyDescent="0.2">
      <c r="AN226" s="319"/>
      <c r="AO226" s="319"/>
      <c r="AP226" s="319"/>
      <c r="AQ226" s="319"/>
      <c r="AR226" s="319"/>
      <c r="AS226" s="319"/>
      <c r="AT226" s="319"/>
      <c r="AU226" s="319"/>
      <c r="AV226" s="319"/>
      <c r="AW226" s="319"/>
      <c r="AX226" s="319"/>
      <c r="AY226" s="319"/>
      <c r="AZ226" s="319"/>
      <c r="BC226" s="1"/>
      <c r="BD226" s="384" t="s">
        <v>420</v>
      </c>
      <c r="BE226" s="384">
        <v>440</v>
      </c>
      <c r="BF226" s="350">
        <f t="shared" si="84"/>
        <v>4.4000000000000004</v>
      </c>
      <c r="BG226" s="1"/>
      <c r="BH226" s="1"/>
    </row>
    <row r="227" spans="40:60" ht="14.25" x14ac:dyDescent="0.2">
      <c r="AN227" s="319"/>
      <c r="AO227" s="319"/>
      <c r="AP227" s="319"/>
      <c r="AQ227" s="319"/>
      <c r="AR227" s="319"/>
      <c r="AS227" s="319"/>
      <c r="AT227" s="319"/>
      <c r="AU227" s="319"/>
      <c r="AV227" s="319"/>
      <c r="AW227" s="319"/>
      <c r="AX227" s="319"/>
      <c r="AY227" s="319"/>
      <c r="AZ227" s="319"/>
      <c r="BC227" s="1"/>
      <c r="BD227" s="384" t="s">
        <v>98</v>
      </c>
      <c r="BE227" s="384">
        <v>450</v>
      </c>
      <c r="BF227" s="350">
        <f t="shared" si="84"/>
        <v>4.5</v>
      </c>
      <c r="BG227" s="1"/>
      <c r="BH227" s="1"/>
    </row>
    <row r="228" spans="40:60" ht="14.25" x14ac:dyDescent="0.2">
      <c r="AN228" s="319"/>
      <c r="AO228" s="319"/>
      <c r="AP228" s="319"/>
      <c r="AQ228" s="319"/>
      <c r="AR228" s="319"/>
      <c r="AS228" s="319"/>
      <c r="AT228" s="319"/>
      <c r="AU228" s="319"/>
      <c r="AV228" s="319"/>
      <c r="AW228" s="319"/>
      <c r="AX228" s="319"/>
      <c r="AY228" s="319"/>
      <c r="AZ228" s="319"/>
      <c r="BC228" s="1"/>
      <c r="BD228" s="384" t="s">
        <v>421</v>
      </c>
      <c r="BE228" s="384">
        <v>450</v>
      </c>
      <c r="BF228" s="350">
        <f t="shared" si="84"/>
        <v>4.5</v>
      </c>
      <c r="BG228" s="1"/>
      <c r="BH228" s="1"/>
    </row>
    <row r="229" spans="40:60" ht="14.25" x14ac:dyDescent="0.2">
      <c r="AN229" s="319"/>
      <c r="AO229" s="319"/>
      <c r="AP229" s="319"/>
      <c r="AQ229" s="319"/>
      <c r="AR229" s="319"/>
      <c r="AS229" s="319"/>
      <c r="AT229" s="319"/>
      <c r="AU229" s="319"/>
      <c r="AV229" s="319"/>
      <c r="AW229" s="319"/>
      <c r="AX229" s="319"/>
      <c r="AY229" s="319"/>
      <c r="AZ229" s="319"/>
      <c r="BC229" s="1"/>
      <c r="BD229" s="384" t="s">
        <v>636</v>
      </c>
      <c r="BE229" s="384">
        <v>460</v>
      </c>
      <c r="BF229" s="350">
        <f t="shared" si="84"/>
        <v>4.5999999999999996</v>
      </c>
      <c r="BG229" s="1"/>
      <c r="BH229" s="1"/>
    </row>
    <row r="230" spans="40:60" ht="14.25" x14ac:dyDescent="0.2">
      <c r="AN230" s="319"/>
      <c r="AO230" s="319"/>
      <c r="AP230" s="319"/>
      <c r="AQ230" s="319"/>
      <c r="AR230" s="319"/>
      <c r="AS230" s="319"/>
      <c r="AT230" s="319"/>
      <c r="AU230" s="319"/>
      <c r="AV230" s="319"/>
      <c r="AW230" s="319"/>
      <c r="AX230" s="319"/>
      <c r="AY230" s="319"/>
      <c r="AZ230" s="319"/>
      <c r="BC230" s="1"/>
      <c r="BD230" s="384" t="s">
        <v>422</v>
      </c>
      <c r="BE230" s="384">
        <v>433</v>
      </c>
      <c r="BF230" s="350">
        <f t="shared" si="84"/>
        <v>4.33</v>
      </c>
      <c r="BG230" s="1"/>
      <c r="BH230" s="1"/>
    </row>
    <row r="231" spans="40:60" ht="14.25" x14ac:dyDescent="0.2">
      <c r="AN231" s="319"/>
      <c r="AO231" s="319"/>
      <c r="AP231" s="319"/>
      <c r="AQ231" s="319"/>
      <c r="AR231" s="319"/>
      <c r="AS231" s="319"/>
      <c r="AT231" s="319"/>
      <c r="AU231" s="319"/>
      <c r="AV231" s="319"/>
      <c r="AW231" s="319"/>
      <c r="AX231" s="319"/>
      <c r="AY231" s="319"/>
      <c r="AZ231" s="319"/>
      <c r="BC231" s="1"/>
      <c r="BD231" s="384" t="s">
        <v>423</v>
      </c>
      <c r="BE231" s="384">
        <v>435</v>
      </c>
      <c r="BF231" s="350">
        <f t="shared" si="84"/>
        <v>4.3499999999999996</v>
      </c>
      <c r="BG231" s="1"/>
      <c r="BH231" s="1"/>
    </row>
    <row r="232" spans="40:60" ht="14.25" x14ac:dyDescent="0.2">
      <c r="AN232" s="319"/>
      <c r="AO232" s="319"/>
      <c r="AP232" s="319"/>
      <c r="AQ232" s="319"/>
      <c r="AR232" s="319"/>
      <c r="AS232" s="319"/>
      <c r="AT232" s="319"/>
      <c r="AU232" s="319"/>
      <c r="AV232" s="319"/>
      <c r="AW232" s="319"/>
      <c r="AX232" s="319"/>
      <c r="AY232" s="319"/>
      <c r="AZ232" s="319"/>
      <c r="BC232" s="1"/>
      <c r="BD232" s="384" t="s">
        <v>424</v>
      </c>
      <c r="BE232" s="384">
        <v>442</v>
      </c>
      <c r="BF232" s="350">
        <f t="shared" si="84"/>
        <v>4.42</v>
      </c>
      <c r="BG232" s="1"/>
      <c r="BH232" s="1"/>
    </row>
    <row r="233" spans="40:60" ht="14.25" x14ac:dyDescent="0.2">
      <c r="AN233" s="319"/>
      <c r="AO233" s="319"/>
      <c r="AP233" s="319"/>
      <c r="AQ233" s="319"/>
      <c r="AR233" s="319"/>
      <c r="AS233" s="319"/>
      <c r="AT233" s="319"/>
      <c r="AU233" s="319"/>
      <c r="AV233" s="319"/>
      <c r="AW233" s="319"/>
      <c r="AX233" s="319"/>
      <c r="AY233" s="319"/>
      <c r="AZ233" s="319"/>
      <c r="BC233" s="1"/>
      <c r="BD233" s="384" t="s">
        <v>425</v>
      </c>
      <c r="BE233" s="384">
        <v>425</v>
      </c>
      <c r="BF233" s="350">
        <f t="shared" si="84"/>
        <v>4.25</v>
      </c>
      <c r="BG233" s="1"/>
      <c r="BH233" s="1"/>
    </row>
    <row r="234" spans="40:60" ht="14.25" x14ac:dyDescent="0.2">
      <c r="AN234" s="319"/>
      <c r="AO234" s="319"/>
      <c r="AP234" s="319"/>
      <c r="AQ234" s="319"/>
      <c r="AR234" s="319"/>
      <c r="AS234" s="319"/>
      <c r="AT234" s="319"/>
      <c r="AU234" s="319"/>
      <c r="AV234" s="319"/>
      <c r="AW234" s="319"/>
      <c r="AX234" s="319"/>
      <c r="AY234" s="319"/>
      <c r="AZ234" s="319"/>
      <c r="BC234" s="1"/>
      <c r="BD234" s="384" t="s">
        <v>426</v>
      </c>
      <c r="BE234" s="384">
        <v>435</v>
      </c>
      <c r="BF234" s="350">
        <f t="shared" si="84"/>
        <v>4.3499999999999996</v>
      </c>
      <c r="BG234" s="1"/>
      <c r="BH234" s="1"/>
    </row>
    <row r="235" spans="40:60" ht="14.25" x14ac:dyDescent="0.2">
      <c r="AN235" s="319"/>
      <c r="AO235" s="319"/>
      <c r="AP235" s="319"/>
      <c r="AQ235" s="319"/>
      <c r="AR235" s="319"/>
      <c r="AS235" s="319"/>
      <c r="AT235" s="319"/>
      <c r="AU235" s="319"/>
      <c r="AV235" s="319"/>
      <c r="AW235" s="319"/>
      <c r="AX235" s="319"/>
      <c r="AY235" s="319"/>
      <c r="AZ235" s="319"/>
      <c r="BC235" s="1"/>
      <c r="BD235" s="384" t="s">
        <v>427</v>
      </c>
      <c r="BE235" s="384">
        <v>447</v>
      </c>
      <c r="BF235" s="350">
        <f t="shared" si="84"/>
        <v>4.47</v>
      </c>
      <c r="BG235" s="1"/>
      <c r="BH235" s="1"/>
    </row>
    <row r="236" spans="40:60" ht="14.25" x14ac:dyDescent="0.2">
      <c r="AN236" s="319"/>
      <c r="AO236" s="319"/>
      <c r="AP236" s="319"/>
      <c r="AQ236" s="319"/>
      <c r="AR236" s="319"/>
      <c r="AS236" s="319"/>
      <c r="AT236" s="319"/>
      <c r="AU236" s="319"/>
      <c r="AV236" s="319"/>
      <c r="AW236" s="319"/>
      <c r="AX236" s="319"/>
      <c r="AY236" s="319"/>
      <c r="AZ236" s="319"/>
      <c r="BC236" s="1"/>
      <c r="BD236" s="384" t="s">
        <v>428</v>
      </c>
      <c r="BE236" s="384">
        <v>480</v>
      </c>
      <c r="BF236" s="350">
        <f t="shared" si="84"/>
        <v>4.8</v>
      </c>
      <c r="BG236" s="1"/>
      <c r="BH236" s="1"/>
    </row>
    <row r="237" spans="40:60" ht="14.25" x14ac:dyDescent="0.2">
      <c r="AN237" s="319"/>
      <c r="AO237" s="319"/>
      <c r="AP237" s="319"/>
      <c r="AQ237" s="319"/>
      <c r="AR237" s="319"/>
      <c r="AS237" s="319"/>
      <c r="AT237" s="319"/>
      <c r="AU237" s="319"/>
      <c r="AV237" s="319"/>
      <c r="AW237" s="319"/>
      <c r="AX237" s="319"/>
      <c r="AY237" s="319"/>
      <c r="AZ237" s="319"/>
      <c r="BC237" s="1"/>
      <c r="BD237" s="384" t="s">
        <v>429</v>
      </c>
      <c r="BE237" s="384">
        <v>421</v>
      </c>
      <c r="BF237" s="350">
        <f t="shared" si="84"/>
        <v>4.21</v>
      </c>
      <c r="BG237" s="1"/>
      <c r="BH237" s="1"/>
    </row>
    <row r="238" spans="40:60" ht="14.25" x14ac:dyDescent="0.2">
      <c r="AN238" s="319"/>
      <c r="AO238" s="319"/>
      <c r="AP238" s="319"/>
      <c r="AQ238" s="319"/>
      <c r="AR238" s="319"/>
      <c r="AS238" s="319"/>
      <c r="AT238" s="319"/>
      <c r="AU238" s="319"/>
      <c r="AV238" s="319"/>
      <c r="AW238" s="319"/>
      <c r="AX238" s="319"/>
      <c r="AY238" s="319"/>
      <c r="AZ238" s="319"/>
      <c r="BC238" s="1"/>
      <c r="BD238" s="384" t="s">
        <v>99</v>
      </c>
      <c r="BE238" s="384">
        <v>490</v>
      </c>
      <c r="BF238" s="350">
        <f t="shared" si="84"/>
        <v>4.9000000000000004</v>
      </c>
      <c r="BG238" s="1"/>
      <c r="BH238" s="1"/>
    </row>
    <row r="239" spans="40:60" ht="14.25" x14ac:dyDescent="0.2">
      <c r="AN239" s="319"/>
      <c r="AO239" s="319"/>
      <c r="AP239" s="319"/>
      <c r="AQ239" s="319"/>
      <c r="AR239" s="319"/>
      <c r="AS239" s="319"/>
      <c r="AT239" s="319"/>
      <c r="AU239" s="319"/>
      <c r="AV239" s="319"/>
      <c r="AW239" s="319"/>
      <c r="AX239" s="319"/>
      <c r="AY239" s="319"/>
      <c r="AZ239" s="319"/>
      <c r="BC239" s="1"/>
      <c r="BD239" s="384" t="s">
        <v>637</v>
      </c>
      <c r="BE239" s="384">
        <v>250</v>
      </c>
      <c r="BF239" s="350">
        <f t="shared" si="84"/>
        <v>2.5</v>
      </c>
      <c r="BG239" s="1"/>
      <c r="BH239" s="1"/>
    </row>
    <row r="240" spans="40:60" ht="14.25" x14ac:dyDescent="0.2">
      <c r="AN240" s="319"/>
      <c r="AO240" s="319"/>
      <c r="AP240" s="319"/>
      <c r="AQ240" s="319"/>
      <c r="AR240" s="319"/>
      <c r="AS240" s="319"/>
      <c r="AT240" s="319"/>
      <c r="AU240" s="319"/>
      <c r="AV240" s="319"/>
      <c r="AW240" s="319"/>
      <c r="AX240" s="319"/>
      <c r="AY240" s="319"/>
      <c r="AZ240" s="319"/>
      <c r="BC240" s="1"/>
      <c r="BD240" s="384" t="s">
        <v>430</v>
      </c>
      <c r="BE240" s="384">
        <v>495</v>
      </c>
      <c r="BF240" s="350">
        <f t="shared" si="84"/>
        <v>4.95</v>
      </c>
      <c r="BG240" s="1"/>
      <c r="BH240" s="1"/>
    </row>
    <row r="241" spans="40:60" ht="14.25" x14ac:dyDescent="0.2">
      <c r="AN241" s="319"/>
      <c r="AO241" s="319"/>
      <c r="AP241" s="319"/>
      <c r="AQ241" s="319"/>
      <c r="AR241" s="319"/>
      <c r="AS241" s="319"/>
      <c r="AT241" s="319"/>
      <c r="AU241" s="319"/>
      <c r="AV241" s="319"/>
      <c r="AW241" s="319"/>
      <c r="AX241" s="319"/>
      <c r="AY241" s="319"/>
      <c r="AZ241" s="319"/>
      <c r="BC241" s="1"/>
      <c r="BD241" s="384" t="s">
        <v>431</v>
      </c>
      <c r="BE241" s="384">
        <v>470</v>
      </c>
      <c r="BF241" s="350">
        <f t="shared" si="84"/>
        <v>4.7</v>
      </c>
      <c r="BG241" s="1"/>
      <c r="BH241" s="1"/>
    </row>
    <row r="242" spans="40:60" ht="14.25" x14ac:dyDescent="0.2">
      <c r="AN242" s="319"/>
      <c r="AO242" s="319"/>
      <c r="AP242" s="319"/>
      <c r="AQ242" s="319"/>
      <c r="AR242" s="319"/>
      <c r="AS242" s="319"/>
      <c r="AT242" s="319"/>
      <c r="AU242" s="319"/>
      <c r="AV242" s="319"/>
      <c r="AW242" s="319"/>
      <c r="AX242" s="319"/>
      <c r="AY242" s="319"/>
      <c r="AZ242" s="319"/>
      <c r="BC242" s="1"/>
      <c r="BD242" s="384" t="s">
        <v>432</v>
      </c>
      <c r="BE242" s="384">
        <v>450</v>
      </c>
      <c r="BF242" s="350">
        <f t="shared" si="84"/>
        <v>4.5</v>
      </c>
      <c r="BG242" s="1"/>
      <c r="BH242" s="1"/>
    </row>
    <row r="243" spans="40:60" ht="14.25" x14ac:dyDescent="0.2">
      <c r="AN243" s="319"/>
      <c r="AO243" s="319"/>
      <c r="AP243" s="319"/>
      <c r="AQ243" s="319"/>
      <c r="AR243" s="319"/>
      <c r="AS243" s="319"/>
      <c r="AT243" s="319"/>
      <c r="AU243" s="319"/>
      <c r="AV243" s="319"/>
      <c r="AW243" s="319"/>
      <c r="AX243" s="319"/>
      <c r="AY243" s="319"/>
      <c r="AZ243" s="319"/>
      <c r="BC243" s="1"/>
      <c r="BD243" s="384" t="s">
        <v>638</v>
      </c>
      <c r="BE243" s="384">
        <v>550</v>
      </c>
      <c r="BF243" s="350">
        <f t="shared" si="84"/>
        <v>5.5</v>
      </c>
      <c r="BG243" s="1"/>
      <c r="BH243" s="1"/>
    </row>
    <row r="244" spans="40:60" ht="14.25" x14ac:dyDescent="0.2">
      <c r="AN244" s="319"/>
      <c r="AO244" s="319"/>
      <c r="AP244" s="319"/>
      <c r="AQ244" s="319"/>
      <c r="AR244" s="319"/>
      <c r="AS244" s="319"/>
      <c r="AT244" s="319"/>
      <c r="AU244" s="319"/>
      <c r="AV244" s="319"/>
      <c r="AW244" s="319"/>
      <c r="AX244" s="319"/>
      <c r="AY244" s="319"/>
      <c r="AZ244" s="319"/>
      <c r="BC244" s="1"/>
      <c r="BD244" s="384" t="s">
        <v>433</v>
      </c>
      <c r="BE244" s="384">
        <v>460</v>
      </c>
      <c r="BF244" s="350">
        <f t="shared" si="84"/>
        <v>4.5999999999999996</v>
      </c>
      <c r="BG244" s="1"/>
      <c r="BH244" s="1"/>
    </row>
    <row r="245" spans="40:60" ht="14.25" x14ac:dyDescent="0.2">
      <c r="AN245" s="319"/>
      <c r="AO245" s="319"/>
      <c r="AP245" s="319"/>
      <c r="AQ245" s="319"/>
      <c r="AR245" s="319"/>
      <c r="AS245" s="319"/>
      <c r="AT245" s="319"/>
      <c r="AU245" s="319"/>
      <c r="AV245" s="319"/>
      <c r="AW245" s="319"/>
      <c r="AX245" s="319"/>
      <c r="AY245" s="319"/>
      <c r="AZ245" s="319"/>
      <c r="BC245" s="1"/>
      <c r="BD245" s="384" t="s">
        <v>434</v>
      </c>
      <c r="BE245" s="384">
        <v>480</v>
      </c>
      <c r="BF245" s="350">
        <f t="shared" si="84"/>
        <v>4.8</v>
      </c>
      <c r="BG245" s="1"/>
      <c r="BH245" s="1"/>
    </row>
    <row r="246" spans="40:60" ht="14.25" x14ac:dyDescent="0.2">
      <c r="AN246" s="319"/>
      <c r="AO246" s="319"/>
      <c r="AP246" s="319"/>
      <c r="AQ246" s="319"/>
      <c r="AR246" s="319"/>
      <c r="AS246" s="319"/>
      <c r="AT246" s="319"/>
      <c r="AU246" s="319"/>
      <c r="AV246" s="319"/>
      <c r="AW246" s="319"/>
      <c r="AX246" s="319"/>
      <c r="AY246" s="319"/>
      <c r="AZ246" s="319"/>
      <c r="BC246" s="1"/>
      <c r="BD246" s="384" t="s">
        <v>435</v>
      </c>
      <c r="BE246" s="384">
        <v>445</v>
      </c>
      <c r="BF246" s="350">
        <f t="shared" si="84"/>
        <v>4.45</v>
      </c>
      <c r="BG246" s="1"/>
      <c r="BH246" s="1"/>
    </row>
    <row r="247" spans="40:60" ht="14.25" x14ac:dyDescent="0.2">
      <c r="AN247" s="319"/>
      <c r="AO247" s="319"/>
      <c r="AP247" s="319"/>
      <c r="AQ247" s="319"/>
      <c r="AR247" s="319"/>
      <c r="AS247" s="319"/>
      <c r="AT247" s="319"/>
      <c r="AU247" s="319"/>
      <c r="AV247" s="319"/>
      <c r="AW247" s="319"/>
      <c r="AX247" s="319"/>
      <c r="AY247" s="319"/>
      <c r="AZ247" s="319"/>
      <c r="BC247" s="1"/>
      <c r="BD247" s="384" t="s">
        <v>436</v>
      </c>
      <c r="BE247" s="384">
        <v>433</v>
      </c>
      <c r="BF247" s="350">
        <f t="shared" si="84"/>
        <v>4.33</v>
      </c>
      <c r="BG247" s="1"/>
      <c r="BH247" s="1"/>
    </row>
    <row r="248" spans="40:60" ht="14.25" x14ac:dyDescent="0.2">
      <c r="AN248" s="319"/>
      <c r="AO248" s="319"/>
      <c r="AP248" s="319"/>
      <c r="AQ248" s="319"/>
      <c r="AR248" s="319"/>
      <c r="AS248" s="319"/>
      <c r="AT248" s="319"/>
      <c r="AU248" s="319"/>
      <c r="AV248" s="319"/>
      <c r="AW248" s="319"/>
      <c r="AX248" s="319"/>
      <c r="AY248" s="319"/>
      <c r="AZ248" s="319"/>
      <c r="BC248" s="1"/>
      <c r="BD248" s="384" t="s">
        <v>100</v>
      </c>
      <c r="BE248" s="384">
        <v>410</v>
      </c>
      <c r="BF248" s="350">
        <f t="shared" si="84"/>
        <v>4.0999999999999996</v>
      </c>
      <c r="BG248" s="1"/>
      <c r="BH248" s="1"/>
    </row>
    <row r="249" spans="40:60" ht="14.25" x14ac:dyDescent="0.2">
      <c r="AN249" s="319"/>
      <c r="AO249" s="319"/>
      <c r="AP249" s="319"/>
      <c r="AQ249" s="319"/>
      <c r="AR249" s="319"/>
      <c r="AS249" s="319"/>
      <c r="AT249" s="319"/>
      <c r="AU249" s="319"/>
      <c r="AV249" s="319"/>
      <c r="AW249" s="319"/>
      <c r="AX249" s="319"/>
      <c r="AY249" s="319"/>
      <c r="AZ249" s="319"/>
      <c r="BC249" s="1"/>
      <c r="BD249" s="384" t="s">
        <v>437</v>
      </c>
      <c r="BE249" s="384">
        <v>400</v>
      </c>
      <c r="BF249" s="350">
        <f t="shared" si="84"/>
        <v>4</v>
      </c>
      <c r="BG249" s="1"/>
      <c r="BH249" s="1"/>
    </row>
    <row r="250" spans="40:60" ht="14.25" x14ac:dyDescent="0.2">
      <c r="AN250" s="319"/>
      <c r="AO250" s="319"/>
      <c r="AP250" s="319"/>
      <c r="AQ250" s="319"/>
      <c r="AR250" s="319"/>
      <c r="AS250" s="319"/>
      <c r="AT250" s="319"/>
      <c r="AU250" s="319"/>
      <c r="AV250" s="319"/>
      <c r="AW250" s="319"/>
      <c r="AX250" s="319"/>
      <c r="AY250" s="319"/>
      <c r="AZ250" s="319"/>
      <c r="BC250" s="1"/>
      <c r="BD250" s="384" t="s">
        <v>438</v>
      </c>
      <c r="BE250" s="384">
        <v>450</v>
      </c>
      <c r="BF250" s="350">
        <f t="shared" si="84"/>
        <v>4.5</v>
      </c>
      <c r="BG250" s="1"/>
      <c r="BH250" s="1"/>
    </row>
    <row r="251" spans="40:60" ht="14.25" x14ac:dyDescent="0.2">
      <c r="AN251" s="319"/>
      <c r="AO251" s="319"/>
      <c r="AP251" s="319"/>
      <c r="AQ251" s="319"/>
      <c r="AR251" s="319"/>
      <c r="AS251" s="319"/>
      <c r="AT251" s="319"/>
      <c r="AU251" s="319"/>
      <c r="AV251" s="319"/>
      <c r="AW251" s="319"/>
      <c r="AX251" s="319"/>
      <c r="AY251" s="319"/>
      <c r="AZ251" s="319"/>
      <c r="BC251" s="1"/>
      <c r="BD251" s="384" t="s">
        <v>439</v>
      </c>
      <c r="BE251" s="384">
        <v>470</v>
      </c>
      <c r="BF251" s="350">
        <f t="shared" si="84"/>
        <v>4.7</v>
      </c>
      <c r="BG251" s="1"/>
      <c r="BH251" s="1"/>
    </row>
    <row r="252" spans="40:60" ht="14.25" x14ac:dyDescent="0.2">
      <c r="AN252" s="319"/>
      <c r="AO252" s="319"/>
      <c r="AP252" s="319"/>
      <c r="AQ252" s="319"/>
      <c r="AR252" s="319"/>
      <c r="AS252" s="319"/>
      <c r="AT252" s="319"/>
      <c r="AU252" s="319"/>
      <c r="AV252" s="319"/>
      <c r="AW252" s="319"/>
      <c r="AX252" s="319"/>
      <c r="AY252" s="319"/>
      <c r="AZ252" s="319"/>
      <c r="BC252" s="1"/>
      <c r="BD252" s="384" t="s">
        <v>440</v>
      </c>
      <c r="BE252" s="384">
        <v>435</v>
      </c>
      <c r="BF252" s="350">
        <f t="shared" si="84"/>
        <v>4.3499999999999996</v>
      </c>
      <c r="BG252" s="1"/>
      <c r="BH252" s="1"/>
    </row>
    <row r="253" spans="40:60" ht="14.25" x14ac:dyDescent="0.2">
      <c r="AN253" s="319"/>
      <c r="AO253" s="319"/>
      <c r="AP253" s="319"/>
      <c r="AQ253" s="319"/>
      <c r="AR253" s="319"/>
      <c r="AS253" s="319"/>
      <c r="AT253" s="319"/>
      <c r="AU253" s="319"/>
      <c r="AV253" s="319"/>
      <c r="AW253" s="319"/>
      <c r="AX253" s="319"/>
      <c r="AY253" s="319"/>
      <c r="AZ253" s="319"/>
      <c r="BC253" s="1"/>
      <c r="BD253" s="384" t="s">
        <v>441</v>
      </c>
      <c r="BE253" s="384">
        <v>506</v>
      </c>
      <c r="BF253" s="350">
        <f t="shared" si="84"/>
        <v>5.0599999999999996</v>
      </c>
      <c r="BG253" s="1"/>
      <c r="BH253" s="1"/>
    </row>
    <row r="254" spans="40:60" ht="14.25" x14ac:dyDescent="0.2">
      <c r="AN254" s="319"/>
      <c r="AO254" s="319"/>
      <c r="AP254" s="319"/>
      <c r="AQ254" s="319"/>
      <c r="AR254" s="319"/>
      <c r="AS254" s="319"/>
      <c r="AT254" s="319"/>
      <c r="AU254" s="319"/>
      <c r="AV254" s="319"/>
      <c r="AW254" s="319"/>
      <c r="AX254" s="319"/>
      <c r="AY254" s="319"/>
      <c r="AZ254" s="319"/>
      <c r="BC254" s="1"/>
      <c r="BD254" s="384" t="s">
        <v>101</v>
      </c>
      <c r="BE254" s="384">
        <v>455</v>
      </c>
      <c r="BF254" s="350">
        <f t="shared" si="84"/>
        <v>4.55</v>
      </c>
      <c r="BG254" s="1"/>
      <c r="BH254" s="1"/>
    </row>
    <row r="255" spans="40:60" ht="14.25" x14ac:dyDescent="0.2">
      <c r="AN255" s="319"/>
      <c r="AO255" s="319"/>
      <c r="AP255" s="319"/>
      <c r="AQ255" s="319"/>
      <c r="AR255" s="319"/>
      <c r="AS255" s="319"/>
      <c r="AT255" s="319"/>
      <c r="AU255" s="319"/>
      <c r="AV255" s="319"/>
      <c r="AW255" s="319"/>
      <c r="AX255" s="319"/>
      <c r="AY255" s="319"/>
      <c r="AZ255" s="319"/>
      <c r="BC255" s="1"/>
      <c r="BD255" s="384" t="s">
        <v>442</v>
      </c>
      <c r="BE255" s="384">
        <v>450</v>
      </c>
      <c r="BF255" s="350">
        <f t="shared" si="84"/>
        <v>4.5</v>
      </c>
      <c r="BG255" s="1"/>
      <c r="BH255" s="1"/>
    </row>
    <row r="256" spans="40:60" ht="14.25" x14ac:dyDescent="0.2">
      <c r="AN256" s="319"/>
      <c r="AO256" s="319"/>
      <c r="AP256" s="319"/>
      <c r="AQ256" s="319"/>
      <c r="AR256" s="319"/>
      <c r="AS256" s="319"/>
      <c r="AT256" s="319"/>
      <c r="AU256" s="319"/>
      <c r="AV256" s="319"/>
      <c r="AW256" s="319"/>
      <c r="AX256" s="319"/>
      <c r="AY256" s="319"/>
      <c r="AZ256" s="319"/>
      <c r="BC256" s="1"/>
      <c r="BD256" s="384" t="s">
        <v>443</v>
      </c>
      <c r="BE256" s="384">
        <v>450</v>
      </c>
      <c r="BF256" s="350">
        <f t="shared" si="84"/>
        <v>4.5</v>
      </c>
      <c r="BG256" s="1"/>
      <c r="BH256" s="1"/>
    </row>
    <row r="257" spans="40:60" ht="14.25" x14ac:dyDescent="0.2">
      <c r="AN257" s="319"/>
      <c r="AO257" s="319"/>
      <c r="AP257" s="319"/>
      <c r="AQ257" s="319"/>
      <c r="AR257" s="319"/>
      <c r="AS257" s="319"/>
      <c r="AT257" s="319"/>
      <c r="AU257" s="319"/>
      <c r="AV257" s="319"/>
      <c r="AW257" s="319"/>
      <c r="AX257" s="319"/>
      <c r="AY257" s="319"/>
      <c r="AZ257" s="319"/>
      <c r="BC257" s="1"/>
      <c r="BD257" s="384" t="s">
        <v>102</v>
      </c>
      <c r="BE257" s="384">
        <v>420</v>
      </c>
      <c r="BF257" s="350">
        <f t="shared" si="84"/>
        <v>4.2</v>
      </c>
      <c r="BG257" s="1"/>
      <c r="BH257" s="1"/>
    </row>
    <row r="258" spans="40:60" ht="14.25" x14ac:dyDescent="0.2">
      <c r="AN258" s="319"/>
      <c r="AO258" s="319"/>
      <c r="AP258" s="319"/>
      <c r="AQ258" s="319"/>
      <c r="AR258" s="319"/>
      <c r="AS258" s="319"/>
      <c r="AT258" s="319"/>
      <c r="AU258" s="319"/>
      <c r="AV258" s="319"/>
      <c r="AW258" s="319"/>
      <c r="AX258" s="319"/>
      <c r="AY258" s="319"/>
      <c r="AZ258" s="319"/>
      <c r="BC258" s="1"/>
      <c r="BD258" s="384" t="s">
        <v>444</v>
      </c>
      <c r="BE258" s="384">
        <v>495</v>
      </c>
      <c r="BF258" s="350">
        <f t="shared" si="84"/>
        <v>4.95</v>
      </c>
      <c r="BG258" s="1"/>
      <c r="BH258" s="1"/>
    </row>
    <row r="259" spans="40:60" ht="14.25" x14ac:dyDescent="0.2">
      <c r="AN259" s="319"/>
      <c r="AO259" s="319"/>
      <c r="AP259" s="319"/>
      <c r="AQ259" s="319"/>
      <c r="AR259" s="319"/>
      <c r="AS259" s="319"/>
      <c r="AT259" s="319"/>
      <c r="AU259" s="319"/>
      <c r="AV259" s="319"/>
      <c r="AW259" s="319"/>
      <c r="AX259" s="319"/>
      <c r="AY259" s="319"/>
      <c r="AZ259" s="319"/>
      <c r="BC259" s="1"/>
      <c r="BD259" s="384" t="s">
        <v>445</v>
      </c>
      <c r="BE259" s="384">
        <v>417</v>
      </c>
      <c r="BF259" s="350">
        <f t="shared" si="84"/>
        <v>4.17</v>
      </c>
      <c r="BG259" s="1"/>
      <c r="BH259" s="1"/>
    </row>
    <row r="260" spans="40:60" ht="14.25" x14ac:dyDescent="0.2">
      <c r="AN260" s="319"/>
      <c r="AO260" s="319"/>
      <c r="AP260" s="319"/>
      <c r="AQ260" s="319"/>
      <c r="AR260" s="319"/>
      <c r="AS260" s="319"/>
      <c r="AT260" s="319"/>
      <c r="AU260" s="319"/>
      <c r="AV260" s="319"/>
      <c r="AW260" s="319"/>
      <c r="AX260" s="319"/>
      <c r="AY260" s="319"/>
      <c r="AZ260" s="319"/>
      <c r="BC260" s="1"/>
      <c r="BD260" s="384" t="s">
        <v>446</v>
      </c>
      <c r="BE260" s="384">
        <v>450</v>
      </c>
      <c r="BF260" s="350">
        <f t="shared" ref="BF260:BF323" si="85">BE260/100</f>
        <v>4.5</v>
      </c>
      <c r="BG260" s="1"/>
      <c r="BH260" s="1"/>
    </row>
    <row r="261" spans="40:60" ht="14.25" x14ac:dyDescent="0.2">
      <c r="AN261" s="319"/>
      <c r="AO261" s="319"/>
      <c r="AP261" s="319"/>
      <c r="AQ261" s="319"/>
      <c r="AR261" s="319"/>
      <c r="AS261" s="319"/>
      <c r="AT261" s="319"/>
      <c r="AU261" s="319"/>
      <c r="AV261" s="319"/>
      <c r="AW261" s="319"/>
      <c r="AX261" s="319"/>
      <c r="AY261" s="319"/>
      <c r="AZ261" s="319"/>
      <c r="BC261" s="1"/>
      <c r="BD261" s="384" t="s">
        <v>447</v>
      </c>
      <c r="BE261" s="384">
        <v>425</v>
      </c>
      <c r="BF261" s="350">
        <f t="shared" si="85"/>
        <v>4.25</v>
      </c>
      <c r="BG261" s="1"/>
      <c r="BH261" s="1"/>
    </row>
    <row r="262" spans="40:60" ht="14.25" x14ac:dyDescent="0.2">
      <c r="AN262" s="319"/>
      <c r="AO262" s="319"/>
      <c r="AP262" s="319"/>
      <c r="AQ262" s="319"/>
      <c r="AR262" s="319"/>
      <c r="AS262" s="319"/>
      <c r="AT262" s="319"/>
      <c r="AU262" s="319"/>
      <c r="AV262" s="319"/>
      <c r="AW262" s="319"/>
      <c r="AX262" s="319"/>
      <c r="AY262" s="319"/>
      <c r="AZ262" s="319"/>
      <c r="BC262" s="1"/>
      <c r="BD262" s="384" t="s">
        <v>448</v>
      </c>
      <c r="BE262" s="384">
        <v>550</v>
      </c>
      <c r="BF262" s="350">
        <f t="shared" si="85"/>
        <v>5.5</v>
      </c>
      <c r="BG262" s="1"/>
      <c r="BH262" s="1"/>
    </row>
    <row r="263" spans="40:60" ht="14.25" x14ac:dyDescent="0.2">
      <c r="AN263" s="319"/>
      <c r="AO263" s="319"/>
      <c r="AP263" s="319"/>
      <c r="AQ263" s="319"/>
      <c r="AR263" s="319"/>
      <c r="AS263" s="319"/>
      <c r="AT263" s="319"/>
      <c r="AU263" s="319"/>
      <c r="AV263" s="319"/>
      <c r="AW263" s="319"/>
      <c r="AX263" s="319"/>
      <c r="AY263" s="319"/>
      <c r="AZ263" s="319"/>
      <c r="BC263" s="1"/>
      <c r="BD263" s="384" t="s">
        <v>449</v>
      </c>
      <c r="BE263" s="384">
        <v>430</v>
      </c>
      <c r="BF263" s="350">
        <f t="shared" si="85"/>
        <v>4.3</v>
      </c>
      <c r="BG263" s="1"/>
      <c r="BH263" s="1"/>
    </row>
    <row r="264" spans="40:60" ht="14.25" x14ac:dyDescent="0.2">
      <c r="AN264" s="319"/>
      <c r="AO264" s="319"/>
      <c r="AP264" s="319"/>
      <c r="AQ264" s="319"/>
      <c r="AR264" s="319"/>
      <c r="AS264" s="319"/>
      <c r="AT264" s="319"/>
      <c r="AU264" s="319"/>
      <c r="AV264" s="319"/>
      <c r="AW264" s="319"/>
      <c r="AX264" s="319"/>
      <c r="AY264" s="319"/>
      <c r="AZ264" s="319"/>
      <c r="BC264" s="1"/>
      <c r="BD264" s="384" t="s">
        <v>450</v>
      </c>
      <c r="BE264" s="384">
        <v>484</v>
      </c>
      <c r="BF264" s="350">
        <f t="shared" si="85"/>
        <v>4.84</v>
      </c>
      <c r="BG264" s="1"/>
      <c r="BH264" s="1"/>
    </row>
    <row r="265" spans="40:60" ht="14.25" x14ac:dyDescent="0.2">
      <c r="AN265" s="319"/>
      <c r="AO265" s="319"/>
      <c r="AP265" s="319"/>
      <c r="AQ265" s="319"/>
      <c r="AR265" s="319"/>
      <c r="AS265" s="319"/>
      <c r="AT265" s="319"/>
      <c r="AU265" s="319"/>
      <c r="AV265" s="319"/>
      <c r="AW265" s="319"/>
      <c r="AX265" s="319"/>
      <c r="AY265" s="319"/>
      <c r="AZ265" s="319"/>
      <c r="BC265" s="1"/>
      <c r="BD265" s="384" t="s">
        <v>451</v>
      </c>
      <c r="BE265" s="384">
        <v>580</v>
      </c>
      <c r="BF265" s="350">
        <f t="shared" si="85"/>
        <v>5.8</v>
      </c>
      <c r="BG265" s="1"/>
      <c r="BH265" s="1"/>
    </row>
    <row r="266" spans="40:60" ht="14.25" x14ac:dyDescent="0.2">
      <c r="AN266" s="319"/>
      <c r="AO266" s="319"/>
      <c r="AP266" s="319"/>
      <c r="AQ266" s="319"/>
      <c r="AR266" s="319"/>
      <c r="AS266" s="319"/>
      <c r="AT266" s="319"/>
      <c r="AU266" s="319"/>
      <c r="AV266" s="319"/>
      <c r="AW266" s="319"/>
      <c r="AX266" s="319"/>
      <c r="AY266" s="319"/>
      <c r="AZ266" s="319"/>
      <c r="BC266" s="1"/>
      <c r="BD266" s="384" t="s">
        <v>452</v>
      </c>
      <c r="BE266" s="384">
        <v>410</v>
      </c>
      <c r="BF266" s="350">
        <f t="shared" si="85"/>
        <v>4.0999999999999996</v>
      </c>
      <c r="BG266" s="1"/>
      <c r="BH266" s="1"/>
    </row>
    <row r="267" spans="40:60" ht="14.25" x14ac:dyDescent="0.2">
      <c r="AN267" s="319"/>
      <c r="AO267" s="319"/>
      <c r="AP267" s="319"/>
      <c r="AQ267" s="319"/>
      <c r="AR267" s="319"/>
      <c r="AS267" s="319"/>
      <c r="AT267" s="319"/>
      <c r="AU267" s="319"/>
      <c r="AV267" s="319"/>
      <c r="AW267" s="319"/>
      <c r="AX267" s="319"/>
      <c r="AY267" s="319"/>
      <c r="AZ267" s="319"/>
      <c r="BC267" s="1"/>
      <c r="BD267" s="384" t="s">
        <v>453</v>
      </c>
      <c r="BE267" s="384">
        <v>424</v>
      </c>
      <c r="BF267" s="350">
        <f t="shared" si="85"/>
        <v>4.24</v>
      </c>
      <c r="BG267" s="1"/>
      <c r="BH267" s="1"/>
    </row>
    <row r="268" spans="40:60" ht="14.25" x14ac:dyDescent="0.2">
      <c r="AN268" s="319"/>
      <c r="AO268" s="319"/>
      <c r="AP268" s="319"/>
      <c r="AQ268" s="319"/>
      <c r="AR268" s="319"/>
      <c r="AS268" s="319"/>
      <c r="AT268" s="319"/>
      <c r="AU268" s="319"/>
      <c r="AV268" s="319"/>
      <c r="AW268" s="319"/>
      <c r="AX268" s="319"/>
      <c r="AY268" s="319"/>
      <c r="AZ268" s="319"/>
      <c r="BC268" s="1"/>
      <c r="BD268" s="384" t="s">
        <v>454</v>
      </c>
      <c r="BE268" s="384">
        <v>412</v>
      </c>
      <c r="BF268" s="350">
        <f t="shared" si="85"/>
        <v>4.12</v>
      </c>
      <c r="BG268" s="1"/>
      <c r="BH268" s="1"/>
    </row>
    <row r="269" spans="40:60" ht="14.25" x14ac:dyDescent="0.2">
      <c r="AN269" s="319"/>
      <c r="AO269" s="319"/>
      <c r="AP269" s="319"/>
      <c r="AQ269" s="319"/>
      <c r="AR269" s="319"/>
      <c r="AS269" s="319"/>
      <c r="AT269" s="319"/>
      <c r="AU269" s="319"/>
      <c r="AV269" s="319"/>
      <c r="AW269" s="319"/>
      <c r="AX269" s="319"/>
      <c r="AY269" s="319"/>
      <c r="AZ269" s="319"/>
      <c r="BC269" s="1"/>
      <c r="BD269" s="384" t="s">
        <v>455</v>
      </c>
      <c r="BE269" s="384">
        <v>490</v>
      </c>
      <c r="BF269" s="350">
        <f t="shared" si="85"/>
        <v>4.9000000000000004</v>
      </c>
      <c r="BG269" s="1"/>
      <c r="BH269" s="1"/>
    </row>
    <row r="270" spans="40:60" ht="14.25" x14ac:dyDescent="0.2">
      <c r="AN270" s="319"/>
      <c r="AO270" s="319"/>
      <c r="AP270" s="319"/>
      <c r="AQ270" s="319"/>
      <c r="AR270" s="319"/>
      <c r="AS270" s="319"/>
      <c r="AT270" s="319"/>
      <c r="AU270" s="319"/>
      <c r="AV270" s="319"/>
      <c r="AW270" s="319"/>
      <c r="AX270" s="319"/>
      <c r="AY270" s="319"/>
      <c r="AZ270" s="319"/>
      <c r="BC270" s="1"/>
      <c r="BD270" s="384" t="s">
        <v>456</v>
      </c>
      <c r="BE270" s="384">
        <v>445</v>
      </c>
      <c r="BF270" s="350">
        <f t="shared" si="85"/>
        <v>4.45</v>
      </c>
      <c r="BG270" s="1"/>
      <c r="BH270" s="1"/>
    </row>
    <row r="271" spans="40:60" ht="14.25" x14ac:dyDescent="0.2">
      <c r="AN271" s="319"/>
      <c r="AO271" s="319"/>
      <c r="AP271" s="319"/>
      <c r="AQ271" s="319"/>
      <c r="AR271" s="319"/>
      <c r="AS271" s="319"/>
      <c r="AT271" s="319"/>
      <c r="AU271" s="319"/>
      <c r="AV271" s="319"/>
      <c r="AW271" s="319"/>
      <c r="AX271" s="319"/>
      <c r="AY271" s="319"/>
      <c r="AZ271" s="319"/>
      <c r="BC271" s="1"/>
      <c r="BD271" s="384" t="s">
        <v>457</v>
      </c>
      <c r="BE271" s="384">
        <v>410</v>
      </c>
      <c r="BF271" s="350">
        <f t="shared" si="85"/>
        <v>4.0999999999999996</v>
      </c>
      <c r="BG271" s="1"/>
      <c r="BH271" s="1"/>
    </row>
    <row r="272" spans="40:60" ht="14.25" x14ac:dyDescent="0.2">
      <c r="AN272" s="319"/>
      <c r="AO272" s="319"/>
      <c r="AP272" s="319"/>
      <c r="AQ272" s="319"/>
      <c r="AR272" s="319"/>
      <c r="AS272" s="319"/>
      <c r="AT272" s="319"/>
      <c r="AU272" s="319"/>
      <c r="AV272" s="319"/>
      <c r="AW272" s="319"/>
      <c r="AX272" s="319"/>
      <c r="AY272" s="319"/>
      <c r="AZ272" s="319"/>
      <c r="BC272" s="1"/>
      <c r="BD272" s="384" t="s">
        <v>458</v>
      </c>
      <c r="BE272" s="384">
        <v>417</v>
      </c>
      <c r="BF272" s="350">
        <f t="shared" si="85"/>
        <v>4.17</v>
      </c>
      <c r="BG272" s="1"/>
      <c r="BH272" s="1"/>
    </row>
    <row r="273" spans="40:60" ht="14.25" x14ac:dyDescent="0.2">
      <c r="AN273" s="319"/>
      <c r="AO273" s="319"/>
      <c r="AP273" s="319"/>
      <c r="AQ273" s="319"/>
      <c r="AR273" s="319"/>
      <c r="AS273" s="319"/>
      <c r="AT273" s="319"/>
      <c r="AU273" s="319"/>
      <c r="AV273" s="319"/>
      <c r="AW273" s="319"/>
      <c r="AX273" s="319"/>
      <c r="AY273" s="319"/>
      <c r="AZ273" s="319"/>
      <c r="BC273" s="1"/>
      <c r="BD273" s="384" t="s">
        <v>459</v>
      </c>
      <c r="BE273" s="384">
        <v>492</v>
      </c>
      <c r="BF273" s="350">
        <f t="shared" si="85"/>
        <v>4.92</v>
      </c>
      <c r="BG273" s="1"/>
      <c r="BH273" s="1"/>
    </row>
    <row r="274" spans="40:60" ht="14.25" x14ac:dyDescent="0.2">
      <c r="AN274" s="319"/>
      <c r="AO274" s="319"/>
      <c r="AP274" s="319"/>
      <c r="AQ274" s="319"/>
      <c r="AR274" s="319"/>
      <c r="AS274" s="319"/>
      <c r="AT274" s="319"/>
      <c r="AU274" s="319"/>
      <c r="AV274" s="319"/>
      <c r="AW274" s="319"/>
      <c r="AX274" s="319"/>
      <c r="AY274" s="319"/>
      <c r="AZ274" s="319"/>
      <c r="BC274" s="1"/>
      <c r="BD274" s="384" t="s">
        <v>460</v>
      </c>
      <c r="BE274" s="384">
        <v>417</v>
      </c>
      <c r="BF274" s="350">
        <f t="shared" si="85"/>
        <v>4.17</v>
      </c>
      <c r="BG274" s="1"/>
      <c r="BH274" s="1"/>
    </row>
    <row r="275" spans="40:60" ht="14.25" x14ac:dyDescent="0.2">
      <c r="AN275" s="319"/>
      <c r="AO275" s="319"/>
      <c r="AP275" s="319"/>
      <c r="AQ275" s="319"/>
      <c r="AR275" s="319"/>
      <c r="AS275" s="319"/>
      <c r="AT275" s="319"/>
      <c r="AU275" s="319"/>
      <c r="AV275" s="319"/>
      <c r="AW275" s="319"/>
      <c r="AX275" s="319"/>
      <c r="AY275" s="319"/>
      <c r="AZ275" s="319"/>
      <c r="BC275" s="1"/>
      <c r="BD275" s="384" t="s">
        <v>461</v>
      </c>
      <c r="BE275" s="384">
        <v>465</v>
      </c>
      <c r="BF275" s="350">
        <f t="shared" si="85"/>
        <v>4.6500000000000004</v>
      </c>
      <c r="BG275" s="1"/>
      <c r="BH275" s="1"/>
    </row>
    <row r="276" spans="40:60" ht="14.25" x14ac:dyDescent="0.2">
      <c r="AN276" s="319"/>
      <c r="AO276" s="319"/>
      <c r="AP276" s="319"/>
      <c r="AQ276" s="319"/>
      <c r="AR276" s="319"/>
      <c r="AS276" s="319"/>
      <c r="AT276" s="319"/>
      <c r="AU276" s="319"/>
      <c r="AV276" s="319"/>
      <c r="AW276" s="319"/>
      <c r="AX276" s="319"/>
      <c r="AY276" s="319"/>
      <c r="AZ276" s="319"/>
      <c r="BC276" s="1"/>
      <c r="BD276" s="384" t="s">
        <v>462</v>
      </c>
      <c r="BE276" s="384">
        <v>417</v>
      </c>
      <c r="BF276" s="350">
        <f t="shared" si="85"/>
        <v>4.17</v>
      </c>
      <c r="BG276" s="1"/>
      <c r="BH276" s="1"/>
    </row>
    <row r="277" spans="40:60" ht="14.25" x14ac:dyDescent="0.2">
      <c r="AN277" s="319"/>
      <c r="AO277" s="319"/>
      <c r="AP277" s="319"/>
      <c r="AQ277" s="319"/>
      <c r="AR277" s="319"/>
      <c r="AS277" s="319"/>
      <c r="AT277" s="319"/>
      <c r="AU277" s="319"/>
      <c r="AV277" s="319"/>
      <c r="AW277" s="319"/>
      <c r="AX277" s="319"/>
      <c r="AY277" s="319"/>
      <c r="AZ277" s="319"/>
      <c r="BC277" s="1"/>
      <c r="BD277" s="384" t="s">
        <v>463</v>
      </c>
      <c r="BE277" s="384">
        <v>423</v>
      </c>
      <c r="BF277" s="350">
        <f t="shared" si="85"/>
        <v>4.2300000000000004</v>
      </c>
      <c r="BG277" s="1"/>
      <c r="BH277" s="1"/>
    </row>
    <row r="278" spans="40:60" ht="14.25" x14ac:dyDescent="0.2">
      <c r="AN278" s="319"/>
      <c r="AO278" s="319"/>
      <c r="AP278" s="319"/>
      <c r="AQ278" s="319"/>
      <c r="AR278" s="319"/>
      <c r="AS278" s="319"/>
      <c r="AT278" s="319"/>
      <c r="AU278" s="319"/>
      <c r="AV278" s="319"/>
      <c r="AW278" s="319"/>
      <c r="AX278" s="319"/>
      <c r="AY278" s="319"/>
      <c r="AZ278" s="319"/>
      <c r="BC278" s="1"/>
      <c r="BD278" s="384" t="s">
        <v>464</v>
      </c>
      <c r="BE278" s="384">
        <v>450</v>
      </c>
      <c r="BF278" s="350">
        <f t="shared" si="85"/>
        <v>4.5</v>
      </c>
      <c r="BG278" s="1"/>
      <c r="BH278" s="1"/>
    </row>
    <row r="279" spans="40:60" ht="14.25" x14ac:dyDescent="0.2">
      <c r="AN279" s="319"/>
      <c r="AO279" s="319"/>
      <c r="AP279" s="319"/>
      <c r="AQ279" s="319"/>
      <c r="AR279" s="319"/>
      <c r="AS279" s="319"/>
      <c r="AT279" s="319"/>
      <c r="AU279" s="319"/>
      <c r="AV279" s="319"/>
      <c r="AW279" s="319"/>
      <c r="AX279" s="319"/>
      <c r="AY279" s="319"/>
      <c r="AZ279" s="319"/>
      <c r="BC279" s="1"/>
      <c r="BD279" s="384" t="s">
        <v>465</v>
      </c>
      <c r="BE279" s="384">
        <v>460</v>
      </c>
      <c r="BF279" s="350">
        <f t="shared" si="85"/>
        <v>4.5999999999999996</v>
      </c>
      <c r="BG279" s="1"/>
      <c r="BH279" s="1"/>
    </row>
    <row r="280" spans="40:60" ht="14.25" x14ac:dyDescent="0.2"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19"/>
      <c r="BC280" s="1"/>
      <c r="BD280" s="384" t="s">
        <v>466</v>
      </c>
      <c r="BE280" s="384">
        <v>417</v>
      </c>
      <c r="BF280" s="350">
        <f t="shared" si="85"/>
        <v>4.17</v>
      </c>
      <c r="BG280" s="1"/>
      <c r="BH280" s="1"/>
    </row>
    <row r="281" spans="40:60" ht="14.25" x14ac:dyDescent="0.2">
      <c r="AN281" s="319"/>
      <c r="AO281" s="319"/>
      <c r="AP281" s="319"/>
      <c r="AQ281" s="319"/>
      <c r="AR281" s="319"/>
      <c r="AS281" s="319"/>
      <c r="AT281" s="319"/>
      <c r="AU281" s="319"/>
      <c r="AV281" s="319"/>
      <c r="AW281" s="319"/>
      <c r="AX281" s="319"/>
      <c r="AY281" s="319"/>
      <c r="AZ281" s="319"/>
      <c r="BC281" s="1"/>
      <c r="BD281" s="384" t="s">
        <v>467</v>
      </c>
      <c r="BE281" s="384">
        <v>485</v>
      </c>
      <c r="BF281" s="350">
        <f t="shared" si="85"/>
        <v>4.8499999999999996</v>
      </c>
      <c r="BG281" s="1"/>
      <c r="BH281" s="1"/>
    </row>
    <row r="282" spans="40:60" ht="14.25" x14ac:dyDescent="0.2">
      <c r="AN282" s="319"/>
      <c r="AO282" s="319"/>
      <c r="AP282" s="319"/>
      <c r="AQ282" s="319"/>
      <c r="AR282" s="319"/>
      <c r="AS282" s="319"/>
      <c r="AT282" s="319"/>
      <c r="AU282" s="319"/>
      <c r="AV282" s="319"/>
      <c r="AW282" s="319"/>
      <c r="AX282" s="319"/>
      <c r="AY282" s="319"/>
      <c r="AZ282" s="319"/>
      <c r="BC282" s="1"/>
      <c r="BD282" s="384" t="s">
        <v>468</v>
      </c>
      <c r="BE282" s="384">
        <v>480</v>
      </c>
      <c r="BF282" s="350">
        <f t="shared" si="85"/>
        <v>4.8</v>
      </c>
      <c r="BG282" s="1"/>
      <c r="BH282" s="1"/>
    </row>
    <row r="283" spans="40:60" ht="14.25" x14ac:dyDescent="0.2">
      <c r="AN283" s="319"/>
      <c r="AO283" s="319"/>
      <c r="AP283" s="319"/>
      <c r="AQ283" s="319"/>
      <c r="AR283" s="319"/>
      <c r="AS283" s="319"/>
      <c r="AT283" s="319"/>
      <c r="AU283" s="319"/>
      <c r="AV283" s="319"/>
      <c r="AW283" s="319"/>
      <c r="AX283" s="319"/>
      <c r="AY283" s="319"/>
      <c r="AZ283" s="319"/>
      <c r="BC283" s="1"/>
      <c r="BD283" s="384" t="s">
        <v>469</v>
      </c>
      <c r="BE283" s="384">
        <v>417</v>
      </c>
      <c r="BF283" s="350">
        <f t="shared" si="85"/>
        <v>4.17</v>
      </c>
      <c r="BG283" s="1"/>
      <c r="BH283" s="1"/>
    </row>
    <row r="284" spans="40:60" ht="14.25" x14ac:dyDescent="0.2">
      <c r="AN284" s="319"/>
      <c r="AO284" s="319"/>
      <c r="AP284" s="319"/>
      <c r="AQ284" s="319"/>
      <c r="AR284" s="319"/>
      <c r="AS284" s="319"/>
      <c r="AT284" s="319"/>
      <c r="AU284" s="319"/>
      <c r="AV284" s="319"/>
      <c r="AW284" s="319"/>
      <c r="AX284" s="319"/>
      <c r="AY284" s="319"/>
      <c r="AZ284" s="319"/>
      <c r="BC284" s="1"/>
      <c r="BD284" s="384" t="s">
        <v>470</v>
      </c>
      <c r="BE284" s="384">
        <v>415</v>
      </c>
      <c r="BF284" s="350">
        <f t="shared" si="85"/>
        <v>4.1500000000000004</v>
      </c>
      <c r="BG284" s="1"/>
      <c r="BH284" s="1"/>
    </row>
    <row r="285" spans="40:60" ht="14.25" x14ac:dyDescent="0.2">
      <c r="AN285" s="319"/>
      <c r="AO285" s="319"/>
      <c r="AP285" s="319"/>
      <c r="AQ285" s="319"/>
      <c r="AR285" s="319"/>
      <c r="AS285" s="319"/>
      <c r="AT285" s="319"/>
      <c r="AU285" s="319"/>
      <c r="AV285" s="319"/>
      <c r="AW285" s="319"/>
      <c r="AX285" s="319"/>
      <c r="AY285" s="319"/>
      <c r="AZ285" s="319"/>
      <c r="BC285" s="1"/>
      <c r="BD285" s="384" t="s">
        <v>471</v>
      </c>
      <c r="BE285" s="384">
        <v>400</v>
      </c>
      <c r="BF285" s="350">
        <f t="shared" si="85"/>
        <v>4</v>
      </c>
      <c r="BG285" s="1"/>
      <c r="BH285" s="1"/>
    </row>
    <row r="286" spans="40:60" ht="14.25" x14ac:dyDescent="0.2">
      <c r="AN286" s="319"/>
      <c r="AO286" s="319"/>
      <c r="AP286" s="319"/>
      <c r="AQ286" s="319"/>
      <c r="AR286" s="319"/>
      <c r="AS286" s="319"/>
      <c r="AT286" s="319"/>
      <c r="AU286" s="319"/>
      <c r="AV286" s="319"/>
      <c r="AW286" s="319"/>
      <c r="AX286" s="319"/>
      <c r="AY286" s="319"/>
      <c r="AZ286" s="319"/>
      <c r="BC286" s="1"/>
      <c r="BD286" s="384" t="s">
        <v>472</v>
      </c>
      <c r="BE286" s="384">
        <v>422</v>
      </c>
      <c r="BF286" s="350">
        <f t="shared" si="85"/>
        <v>4.22</v>
      </c>
      <c r="BG286" s="1"/>
      <c r="BH286" s="1"/>
    </row>
    <row r="287" spans="40:60" ht="14.25" x14ac:dyDescent="0.2">
      <c r="AN287" s="319"/>
      <c r="AO287" s="319"/>
      <c r="AP287" s="319"/>
      <c r="AQ287" s="319"/>
      <c r="AR287" s="319"/>
      <c r="AS287" s="319"/>
      <c r="AT287" s="319"/>
      <c r="AU287" s="319"/>
      <c r="AV287" s="319"/>
      <c r="AW287" s="319"/>
      <c r="AX287" s="319"/>
      <c r="AY287" s="319"/>
      <c r="AZ287" s="319"/>
      <c r="BC287" s="1"/>
      <c r="BD287" s="384" t="s">
        <v>473</v>
      </c>
      <c r="BE287" s="384">
        <v>520</v>
      </c>
      <c r="BF287" s="350">
        <f t="shared" si="85"/>
        <v>5.2</v>
      </c>
      <c r="BG287" s="1"/>
      <c r="BH287" s="1"/>
    </row>
    <row r="288" spans="40:60" ht="14.25" x14ac:dyDescent="0.2">
      <c r="AN288" s="319"/>
      <c r="AO288" s="319"/>
      <c r="AP288" s="319"/>
      <c r="AQ288" s="319"/>
      <c r="AR288" s="319"/>
      <c r="AS288" s="319"/>
      <c r="AT288" s="319"/>
      <c r="AU288" s="319"/>
      <c r="AV288" s="319"/>
      <c r="AW288" s="319"/>
      <c r="AX288" s="319"/>
      <c r="AY288" s="319"/>
      <c r="AZ288" s="319"/>
      <c r="BC288" s="1"/>
      <c r="BD288" s="384" t="s">
        <v>474</v>
      </c>
      <c r="BE288" s="384">
        <v>417</v>
      </c>
      <c r="BF288" s="350">
        <f t="shared" si="85"/>
        <v>4.17</v>
      </c>
      <c r="BG288" s="1"/>
      <c r="BH288" s="1"/>
    </row>
    <row r="289" spans="40:60" ht="14.25" x14ac:dyDescent="0.2">
      <c r="AN289" s="319"/>
      <c r="AO289" s="319"/>
      <c r="AP289" s="319"/>
      <c r="AQ289" s="319"/>
      <c r="AR289" s="319"/>
      <c r="AS289" s="319"/>
      <c r="AT289" s="319"/>
      <c r="AU289" s="319"/>
      <c r="AV289" s="319"/>
      <c r="AW289" s="319"/>
      <c r="AX289" s="319"/>
      <c r="AY289" s="319"/>
      <c r="AZ289" s="319"/>
      <c r="BC289" s="1"/>
      <c r="BD289" s="384" t="s">
        <v>475</v>
      </c>
      <c r="BE289" s="384">
        <v>475</v>
      </c>
      <c r="BF289" s="350">
        <f t="shared" si="85"/>
        <v>4.75</v>
      </c>
      <c r="BG289" s="1"/>
      <c r="BH289" s="1"/>
    </row>
    <row r="290" spans="40:60" ht="14.25" x14ac:dyDescent="0.2">
      <c r="AN290" s="319"/>
      <c r="AO290" s="319"/>
      <c r="AP290" s="319"/>
      <c r="AQ290" s="319"/>
      <c r="AR290" s="319"/>
      <c r="AS290" s="319"/>
      <c r="AT290" s="319"/>
      <c r="AU290" s="319"/>
      <c r="AV290" s="319"/>
      <c r="AW290" s="319"/>
      <c r="AX290" s="319"/>
      <c r="AY290" s="319"/>
      <c r="AZ290" s="319"/>
      <c r="BC290" s="1"/>
      <c r="BD290" s="384" t="s">
        <v>476</v>
      </c>
      <c r="BE290" s="384">
        <v>390</v>
      </c>
      <c r="BF290" s="350">
        <f t="shared" si="85"/>
        <v>3.9</v>
      </c>
      <c r="BG290" s="1"/>
      <c r="BH290" s="1"/>
    </row>
    <row r="291" spans="40:60" ht="14.25" x14ac:dyDescent="0.2">
      <c r="AN291" s="319"/>
      <c r="AO291" s="319"/>
      <c r="AP291" s="319"/>
      <c r="AQ291" s="319"/>
      <c r="AR291" s="319"/>
      <c r="AS291" s="319"/>
      <c r="AT291" s="319"/>
      <c r="AU291" s="319"/>
      <c r="AV291" s="319"/>
      <c r="AW291" s="319"/>
      <c r="AX291" s="319"/>
      <c r="AY291" s="319"/>
      <c r="AZ291" s="319"/>
      <c r="BC291" s="1"/>
      <c r="BD291" s="384" t="s">
        <v>477</v>
      </c>
      <c r="BE291" s="384">
        <v>490</v>
      </c>
      <c r="BF291" s="350">
        <f t="shared" si="85"/>
        <v>4.9000000000000004</v>
      </c>
      <c r="BG291" s="1"/>
      <c r="BH291" s="1"/>
    </row>
    <row r="292" spans="40:60" ht="14.25" x14ac:dyDescent="0.2">
      <c r="AN292" s="319"/>
      <c r="AO292" s="319"/>
      <c r="AP292" s="319"/>
      <c r="AQ292" s="319"/>
      <c r="AR292" s="319"/>
      <c r="AS292" s="319"/>
      <c r="AT292" s="319"/>
      <c r="AU292" s="319"/>
      <c r="AV292" s="319"/>
      <c r="AW292" s="319"/>
      <c r="AX292" s="319"/>
      <c r="AY292" s="319"/>
      <c r="AZ292" s="319"/>
      <c r="BC292" s="1"/>
      <c r="BD292" s="384" t="s">
        <v>478</v>
      </c>
      <c r="BE292" s="384">
        <v>403</v>
      </c>
      <c r="BF292" s="350">
        <f t="shared" si="85"/>
        <v>4.03</v>
      </c>
      <c r="BG292" s="1"/>
      <c r="BH292" s="1"/>
    </row>
    <row r="293" spans="40:60" ht="14.25" x14ac:dyDescent="0.2">
      <c r="AN293" s="319"/>
      <c r="AO293" s="319"/>
      <c r="AP293" s="319"/>
      <c r="AQ293" s="319"/>
      <c r="AR293" s="319"/>
      <c r="AS293" s="319"/>
      <c r="AT293" s="319"/>
      <c r="AU293" s="319"/>
      <c r="AV293" s="319"/>
      <c r="AW293" s="319"/>
      <c r="AX293" s="319"/>
      <c r="AY293" s="319"/>
      <c r="AZ293" s="319"/>
      <c r="BC293" s="1"/>
      <c r="BD293" s="384" t="s">
        <v>479</v>
      </c>
      <c r="BE293" s="384">
        <v>430</v>
      </c>
      <c r="BF293" s="350">
        <f t="shared" si="85"/>
        <v>4.3</v>
      </c>
      <c r="BG293" s="1"/>
      <c r="BH293" s="1"/>
    </row>
    <row r="294" spans="40:60" ht="14.25" x14ac:dyDescent="0.2">
      <c r="AN294" s="319"/>
      <c r="AO294" s="319"/>
      <c r="AP294" s="319"/>
      <c r="AQ294" s="319"/>
      <c r="AR294" s="319"/>
      <c r="AS294" s="319"/>
      <c r="AT294" s="319"/>
      <c r="AU294" s="319"/>
      <c r="AV294" s="319"/>
      <c r="AW294" s="319"/>
      <c r="AX294" s="319"/>
      <c r="AY294" s="319"/>
      <c r="AZ294" s="319"/>
      <c r="BC294" s="1"/>
      <c r="BD294" s="384" t="s">
        <v>480</v>
      </c>
      <c r="BE294" s="384">
        <v>505</v>
      </c>
      <c r="BF294" s="350">
        <f t="shared" si="85"/>
        <v>5.05</v>
      </c>
      <c r="BG294" s="1"/>
      <c r="BH294" s="1"/>
    </row>
    <row r="295" spans="40:60" ht="14.25" x14ac:dyDescent="0.2">
      <c r="AN295" s="319"/>
      <c r="AO295" s="319"/>
      <c r="AP295" s="319"/>
      <c r="AQ295" s="319"/>
      <c r="AR295" s="319"/>
      <c r="AS295" s="319"/>
      <c r="AT295" s="319"/>
      <c r="AU295" s="319"/>
      <c r="AV295" s="319"/>
      <c r="AW295" s="319"/>
      <c r="AX295" s="319"/>
      <c r="AY295" s="319"/>
      <c r="AZ295" s="319"/>
      <c r="BC295" s="1"/>
      <c r="BD295" s="384" t="s">
        <v>481</v>
      </c>
      <c r="BE295" s="384">
        <v>470</v>
      </c>
      <c r="BF295" s="350">
        <f t="shared" si="85"/>
        <v>4.7</v>
      </c>
      <c r="BG295" s="1"/>
      <c r="BH295" s="1"/>
    </row>
    <row r="296" spans="40:60" ht="14.25" x14ac:dyDescent="0.2">
      <c r="AN296" s="319"/>
      <c r="AO296" s="319"/>
      <c r="AP296" s="319"/>
      <c r="AQ296" s="319"/>
      <c r="AR296" s="319"/>
      <c r="AS296" s="319"/>
      <c r="AT296" s="319"/>
      <c r="AU296" s="319"/>
      <c r="AV296" s="319"/>
      <c r="AW296" s="319"/>
      <c r="AX296" s="319"/>
      <c r="AY296" s="319"/>
      <c r="AZ296" s="319"/>
      <c r="BC296" s="1"/>
      <c r="BD296" s="384" t="s">
        <v>482</v>
      </c>
      <c r="BE296" s="384">
        <v>430</v>
      </c>
      <c r="BF296" s="350">
        <f t="shared" si="85"/>
        <v>4.3</v>
      </c>
      <c r="BG296" s="1"/>
      <c r="BH296" s="1"/>
    </row>
    <row r="297" spans="40:60" ht="14.25" x14ac:dyDescent="0.2">
      <c r="AN297" s="319"/>
      <c r="AO297" s="319"/>
      <c r="AP297" s="319"/>
      <c r="AQ297" s="319"/>
      <c r="AR297" s="319"/>
      <c r="AS297" s="319"/>
      <c r="AT297" s="319"/>
      <c r="AU297" s="319"/>
      <c r="AV297" s="319"/>
      <c r="AW297" s="319"/>
      <c r="AX297" s="319"/>
      <c r="AY297" s="319"/>
      <c r="AZ297" s="319"/>
      <c r="BC297" s="1"/>
      <c r="BD297" s="384" t="s">
        <v>483</v>
      </c>
      <c r="BE297" s="384">
        <v>417</v>
      </c>
      <c r="BF297" s="350">
        <f t="shared" si="85"/>
        <v>4.17</v>
      </c>
      <c r="BG297" s="1"/>
      <c r="BH297" s="1"/>
    </row>
    <row r="298" spans="40:60" ht="14.25" x14ac:dyDescent="0.2">
      <c r="AN298" s="319"/>
      <c r="AO298" s="319"/>
      <c r="AP298" s="319"/>
      <c r="AQ298" s="319"/>
      <c r="AR298" s="319"/>
      <c r="AS298" s="319"/>
      <c r="AT298" s="319"/>
      <c r="AU298" s="319"/>
      <c r="AV298" s="319"/>
      <c r="AW298" s="319"/>
      <c r="AX298" s="319"/>
      <c r="AY298" s="319"/>
      <c r="AZ298" s="319"/>
      <c r="BC298" s="1"/>
      <c r="BD298" s="384" t="s">
        <v>484</v>
      </c>
      <c r="BE298" s="384">
        <v>414</v>
      </c>
      <c r="BF298" s="350">
        <f t="shared" si="85"/>
        <v>4.1399999999999997</v>
      </c>
      <c r="BG298" s="1"/>
      <c r="BH298" s="1"/>
    </row>
    <row r="299" spans="40:60" ht="14.25" x14ac:dyDescent="0.2">
      <c r="AN299" s="319"/>
      <c r="AO299" s="319"/>
      <c r="AP299" s="319"/>
      <c r="AQ299" s="319"/>
      <c r="AR299" s="319"/>
      <c r="AS299" s="319"/>
      <c r="AT299" s="319"/>
      <c r="AU299" s="319"/>
      <c r="AV299" s="319"/>
      <c r="AW299" s="319"/>
      <c r="AX299" s="319"/>
      <c r="AY299" s="319"/>
      <c r="AZ299" s="319"/>
      <c r="BC299" s="1"/>
      <c r="BD299" s="384" t="s">
        <v>485</v>
      </c>
      <c r="BE299" s="384">
        <v>443</v>
      </c>
      <c r="BF299" s="350">
        <f t="shared" si="85"/>
        <v>4.43</v>
      </c>
      <c r="BG299" s="1"/>
      <c r="BH299" s="1"/>
    </row>
    <row r="300" spans="40:60" ht="14.25" x14ac:dyDescent="0.2">
      <c r="AN300" s="319"/>
      <c r="AO300" s="319"/>
      <c r="AP300" s="319"/>
      <c r="AQ300" s="319"/>
      <c r="AR300" s="319"/>
      <c r="AS300" s="319"/>
      <c r="AT300" s="319"/>
      <c r="AU300" s="319"/>
      <c r="AV300" s="319"/>
      <c r="AW300" s="319"/>
      <c r="AX300" s="319"/>
      <c r="AY300" s="319"/>
      <c r="AZ300" s="319"/>
      <c r="BC300" s="1"/>
      <c r="BD300" s="384" t="s">
        <v>486</v>
      </c>
      <c r="BE300" s="384">
        <v>510</v>
      </c>
      <c r="BF300" s="350">
        <f t="shared" si="85"/>
        <v>5.0999999999999996</v>
      </c>
      <c r="BG300" s="1"/>
      <c r="BH300" s="1"/>
    </row>
    <row r="301" spans="40:60" ht="14.25" x14ac:dyDescent="0.2">
      <c r="AN301" s="319"/>
      <c r="AO301" s="319"/>
      <c r="AP301" s="319"/>
      <c r="AQ301" s="319"/>
      <c r="AR301" s="319"/>
      <c r="AS301" s="319"/>
      <c r="AT301" s="319"/>
      <c r="AU301" s="319"/>
      <c r="AV301" s="319"/>
      <c r="AW301" s="319"/>
      <c r="AX301" s="319"/>
      <c r="AY301" s="319"/>
      <c r="AZ301" s="319"/>
      <c r="BC301" s="1"/>
      <c r="BD301" s="384" t="s">
        <v>103</v>
      </c>
      <c r="BE301" s="384">
        <v>450</v>
      </c>
      <c r="BF301" s="350">
        <f t="shared" si="85"/>
        <v>4.5</v>
      </c>
      <c r="BG301" s="1"/>
      <c r="BH301" s="1"/>
    </row>
    <row r="302" spans="40:60" ht="14.25" x14ac:dyDescent="0.2">
      <c r="AN302" s="319"/>
      <c r="AO302" s="319"/>
      <c r="AP302" s="319"/>
      <c r="AQ302" s="319"/>
      <c r="AR302" s="319"/>
      <c r="AS302" s="319"/>
      <c r="AT302" s="319"/>
      <c r="AU302" s="319"/>
      <c r="AV302" s="319"/>
      <c r="AW302" s="319"/>
      <c r="AX302" s="319"/>
      <c r="AY302" s="319"/>
      <c r="AZ302" s="319"/>
      <c r="BC302" s="1"/>
      <c r="BD302" s="384" t="s">
        <v>487</v>
      </c>
      <c r="BE302" s="384">
        <v>465</v>
      </c>
      <c r="BF302" s="350">
        <f t="shared" si="85"/>
        <v>4.6500000000000004</v>
      </c>
      <c r="BG302" s="1"/>
      <c r="BH302" s="1"/>
    </row>
    <row r="303" spans="40:60" ht="14.25" x14ac:dyDescent="0.2">
      <c r="AN303" s="319"/>
      <c r="AO303" s="319"/>
      <c r="AP303" s="319"/>
      <c r="AQ303" s="319"/>
      <c r="AR303" s="319"/>
      <c r="AS303" s="319"/>
      <c r="AT303" s="319"/>
      <c r="AU303" s="319"/>
      <c r="AV303" s="319"/>
      <c r="AW303" s="319"/>
      <c r="AX303" s="319"/>
      <c r="AY303" s="319"/>
      <c r="AZ303" s="319"/>
      <c r="BC303" s="1"/>
      <c r="BD303" s="384" t="s">
        <v>488</v>
      </c>
      <c r="BE303" s="384">
        <v>490</v>
      </c>
      <c r="BF303" s="350">
        <f t="shared" si="85"/>
        <v>4.9000000000000004</v>
      </c>
      <c r="BG303" s="1"/>
      <c r="BH303" s="1"/>
    </row>
    <row r="304" spans="40:60" ht="14.25" x14ac:dyDescent="0.2">
      <c r="AN304" s="319"/>
      <c r="AO304" s="319"/>
      <c r="AP304" s="319"/>
      <c r="AQ304" s="319"/>
      <c r="AR304" s="319"/>
      <c r="AS304" s="319"/>
      <c r="AT304" s="319"/>
      <c r="AU304" s="319"/>
      <c r="AV304" s="319"/>
      <c r="AW304" s="319"/>
      <c r="AX304" s="319"/>
      <c r="AY304" s="319"/>
      <c r="AZ304" s="319"/>
      <c r="BC304" s="1"/>
      <c r="BD304" s="384" t="s">
        <v>489</v>
      </c>
      <c r="BE304" s="384">
        <v>450</v>
      </c>
      <c r="BF304" s="350">
        <f t="shared" si="85"/>
        <v>4.5</v>
      </c>
      <c r="BG304" s="1"/>
      <c r="BH304" s="1"/>
    </row>
    <row r="305" spans="40:60" ht="14.25" x14ac:dyDescent="0.2">
      <c r="AN305" s="319"/>
      <c r="AO305" s="319"/>
      <c r="AP305" s="319"/>
      <c r="AQ305" s="319"/>
      <c r="AR305" s="319"/>
      <c r="AS305" s="319"/>
      <c r="AT305" s="319"/>
      <c r="AU305" s="319"/>
      <c r="AV305" s="319"/>
      <c r="AW305" s="319"/>
      <c r="AX305" s="319"/>
      <c r="AY305" s="319"/>
      <c r="AZ305" s="319"/>
      <c r="BC305" s="1"/>
      <c r="BD305" s="384" t="s">
        <v>490</v>
      </c>
      <c r="BE305" s="384">
        <v>445</v>
      </c>
      <c r="BF305" s="350">
        <f t="shared" si="85"/>
        <v>4.45</v>
      </c>
      <c r="BG305" s="1"/>
      <c r="BH305" s="1"/>
    </row>
    <row r="306" spans="40:60" ht="14.25" x14ac:dyDescent="0.2">
      <c r="AN306" s="319"/>
      <c r="AO306" s="319"/>
      <c r="AP306" s="319"/>
      <c r="AQ306" s="319"/>
      <c r="AR306" s="319"/>
      <c r="AS306" s="319"/>
      <c r="AT306" s="319"/>
      <c r="AU306" s="319"/>
      <c r="AV306" s="319"/>
      <c r="AW306" s="319"/>
      <c r="AX306" s="319"/>
      <c r="AY306" s="319"/>
      <c r="AZ306" s="319"/>
      <c r="BC306" s="1"/>
      <c r="BD306" s="384" t="s">
        <v>491</v>
      </c>
      <c r="BE306" s="384">
        <v>435</v>
      </c>
      <c r="BF306" s="350">
        <f t="shared" si="85"/>
        <v>4.3499999999999996</v>
      </c>
      <c r="BG306" s="1"/>
      <c r="BH306" s="1"/>
    </row>
    <row r="307" spans="40:60" ht="14.25" x14ac:dyDescent="0.2">
      <c r="AN307" s="319"/>
      <c r="AO307" s="319"/>
      <c r="AP307" s="319"/>
      <c r="AQ307" s="319"/>
      <c r="AR307" s="319"/>
      <c r="AS307" s="319"/>
      <c r="AT307" s="319"/>
      <c r="AU307" s="319"/>
      <c r="AV307" s="319"/>
      <c r="AW307" s="319"/>
      <c r="AX307" s="319"/>
      <c r="AY307" s="319"/>
      <c r="AZ307" s="319"/>
      <c r="BC307" s="1"/>
      <c r="BD307" s="384" t="s">
        <v>492</v>
      </c>
      <c r="BE307" s="384">
        <v>417</v>
      </c>
      <c r="BF307" s="350">
        <f t="shared" si="85"/>
        <v>4.17</v>
      </c>
      <c r="BG307" s="1"/>
      <c r="BH307" s="1"/>
    </row>
    <row r="308" spans="40:60" ht="14.25" x14ac:dyDescent="0.2">
      <c r="AN308" s="319"/>
      <c r="AO308" s="319"/>
      <c r="AP308" s="319"/>
      <c r="AQ308" s="319"/>
      <c r="AR308" s="319"/>
      <c r="AS308" s="319"/>
      <c r="AT308" s="319"/>
      <c r="AU308" s="319"/>
      <c r="AV308" s="319"/>
      <c r="AW308" s="319"/>
      <c r="AX308" s="319"/>
      <c r="AY308" s="319"/>
      <c r="AZ308" s="319"/>
      <c r="BC308" s="1"/>
      <c r="BD308" s="384" t="s">
        <v>639</v>
      </c>
      <c r="BE308" s="384">
        <v>480</v>
      </c>
      <c r="BF308" s="350">
        <f t="shared" si="85"/>
        <v>4.8</v>
      </c>
      <c r="BG308" s="1"/>
      <c r="BH308" s="1"/>
    </row>
    <row r="309" spans="40:60" ht="14.25" x14ac:dyDescent="0.2">
      <c r="AN309" s="319"/>
      <c r="AO309" s="319"/>
      <c r="AP309" s="319"/>
      <c r="AQ309" s="319"/>
      <c r="AR309" s="319"/>
      <c r="AS309" s="319"/>
      <c r="AT309" s="319"/>
      <c r="AU309" s="319"/>
      <c r="AV309" s="319"/>
      <c r="AW309" s="319"/>
      <c r="AX309" s="319"/>
      <c r="AY309" s="319"/>
      <c r="AZ309" s="319"/>
      <c r="BC309" s="1"/>
      <c r="BD309" s="384" t="s">
        <v>493</v>
      </c>
      <c r="BE309" s="384">
        <v>417</v>
      </c>
      <c r="BF309" s="350">
        <f t="shared" si="85"/>
        <v>4.17</v>
      </c>
      <c r="BG309" s="1"/>
      <c r="BH309" s="1"/>
    </row>
    <row r="310" spans="40:60" ht="14.25" x14ac:dyDescent="0.2">
      <c r="AN310" s="319"/>
      <c r="AO310" s="319"/>
      <c r="AP310" s="319"/>
      <c r="AQ310" s="319"/>
      <c r="AR310" s="319"/>
      <c r="AS310" s="319"/>
      <c r="AT310" s="319"/>
      <c r="AU310" s="319"/>
      <c r="AV310" s="319"/>
      <c r="AW310" s="319"/>
      <c r="AX310" s="319"/>
      <c r="AY310" s="319"/>
      <c r="AZ310" s="319"/>
      <c r="BC310" s="1"/>
      <c r="BD310" s="384" t="s">
        <v>494</v>
      </c>
      <c r="BE310" s="384">
        <v>446</v>
      </c>
      <c r="BF310" s="350">
        <f t="shared" si="85"/>
        <v>4.46</v>
      </c>
      <c r="BG310" s="1"/>
      <c r="BH310" s="1"/>
    </row>
    <row r="311" spans="40:60" ht="14.25" x14ac:dyDescent="0.2">
      <c r="AN311" s="319"/>
      <c r="AO311" s="319"/>
      <c r="AP311" s="319"/>
      <c r="AQ311" s="319"/>
      <c r="AR311" s="319"/>
      <c r="AS311" s="319"/>
      <c r="AT311" s="319"/>
      <c r="AU311" s="319"/>
      <c r="AV311" s="319"/>
      <c r="AW311" s="319"/>
      <c r="AX311" s="319"/>
      <c r="AY311" s="319"/>
      <c r="AZ311" s="319"/>
      <c r="BC311" s="1"/>
      <c r="BD311" s="384" t="s">
        <v>495</v>
      </c>
      <c r="BE311" s="384">
        <v>460</v>
      </c>
      <c r="BF311" s="350">
        <f t="shared" si="85"/>
        <v>4.5999999999999996</v>
      </c>
      <c r="BG311" s="1"/>
      <c r="BH311" s="1"/>
    </row>
    <row r="312" spans="40:60" ht="14.25" x14ac:dyDescent="0.2">
      <c r="AN312" s="319"/>
      <c r="AO312" s="319"/>
      <c r="AP312" s="319"/>
      <c r="AQ312" s="319"/>
      <c r="AR312" s="319"/>
      <c r="AS312" s="319"/>
      <c r="AT312" s="319"/>
      <c r="AU312" s="319"/>
      <c r="AV312" s="319"/>
      <c r="AW312" s="319"/>
      <c r="AX312" s="319"/>
      <c r="AY312" s="319"/>
      <c r="AZ312" s="319"/>
      <c r="BC312" s="1"/>
      <c r="BD312" s="384" t="s">
        <v>496</v>
      </c>
      <c r="BE312" s="384">
        <v>418</v>
      </c>
      <c r="BF312" s="350">
        <f t="shared" si="85"/>
        <v>4.18</v>
      </c>
      <c r="BG312" s="1"/>
      <c r="BH312" s="1"/>
    </row>
    <row r="313" spans="40:60" ht="14.25" x14ac:dyDescent="0.2">
      <c r="BC313" s="1"/>
      <c r="BD313" s="384" t="s">
        <v>497</v>
      </c>
      <c r="BE313" s="384">
        <v>442</v>
      </c>
      <c r="BF313" s="350">
        <f t="shared" si="85"/>
        <v>4.42</v>
      </c>
      <c r="BG313" s="1"/>
      <c r="BH313" s="1"/>
    </row>
    <row r="314" spans="40:60" ht="14.25" x14ac:dyDescent="0.2">
      <c r="BC314" s="1"/>
      <c r="BD314" s="384" t="s">
        <v>498</v>
      </c>
      <c r="BE314" s="384">
        <v>490</v>
      </c>
      <c r="BF314" s="350">
        <f t="shared" si="85"/>
        <v>4.9000000000000004</v>
      </c>
      <c r="BG314" s="1"/>
      <c r="BH314" s="1"/>
    </row>
    <row r="315" spans="40:60" ht="28.5" x14ac:dyDescent="0.2">
      <c r="BC315" s="1"/>
      <c r="BD315" s="384" t="s">
        <v>640</v>
      </c>
      <c r="BE315" s="384">
        <v>370</v>
      </c>
      <c r="BF315" s="350">
        <f t="shared" si="85"/>
        <v>3.7</v>
      </c>
      <c r="BG315" s="1"/>
      <c r="BH315" s="1"/>
    </row>
    <row r="316" spans="40:60" ht="14.25" x14ac:dyDescent="0.2">
      <c r="BC316" s="1"/>
      <c r="BD316" s="384" t="s">
        <v>499</v>
      </c>
      <c r="BE316" s="384">
        <v>414</v>
      </c>
      <c r="BF316" s="350">
        <f t="shared" si="85"/>
        <v>4.1399999999999997</v>
      </c>
      <c r="BG316" s="1"/>
      <c r="BH316" s="1"/>
    </row>
    <row r="317" spans="40:60" ht="14.25" x14ac:dyDescent="0.2">
      <c r="BC317" s="1"/>
      <c r="BD317" s="384" t="s">
        <v>500</v>
      </c>
      <c r="BE317" s="384">
        <v>411</v>
      </c>
      <c r="BF317" s="350">
        <f t="shared" si="85"/>
        <v>4.1100000000000003</v>
      </c>
      <c r="BG317" s="1"/>
      <c r="BH317" s="1"/>
    </row>
    <row r="318" spans="40:60" ht="14.25" x14ac:dyDescent="0.2">
      <c r="BC318" s="1"/>
      <c r="BD318" s="384" t="s">
        <v>104</v>
      </c>
      <c r="BE318" s="384">
        <v>420</v>
      </c>
      <c r="BF318" s="350">
        <f t="shared" si="85"/>
        <v>4.2</v>
      </c>
      <c r="BG318" s="1"/>
      <c r="BH318" s="1"/>
    </row>
    <row r="319" spans="40:60" ht="14.25" x14ac:dyDescent="0.2">
      <c r="BC319" s="1"/>
      <c r="BD319" s="384" t="s">
        <v>501</v>
      </c>
      <c r="BE319" s="384">
        <v>495</v>
      </c>
      <c r="BF319" s="350">
        <f t="shared" si="85"/>
        <v>4.95</v>
      </c>
      <c r="BG319" s="1"/>
      <c r="BH319" s="1"/>
    </row>
    <row r="320" spans="40:60" ht="14.25" x14ac:dyDescent="0.2">
      <c r="BC320" s="1"/>
      <c r="BD320" s="384" t="s">
        <v>502</v>
      </c>
      <c r="BE320" s="384">
        <v>490</v>
      </c>
      <c r="BF320" s="350">
        <f t="shared" si="85"/>
        <v>4.9000000000000004</v>
      </c>
      <c r="BG320" s="1"/>
      <c r="BH320" s="1"/>
    </row>
    <row r="321" spans="55:60" ht="14.25" x14ac:dyDescent="0.2">
      <c r="BC321" s="1"/>
      <c r="BD321" s="384" t="s">
        <v>503</v>
      </c>
      <c r="BE321" s="384">
        <v>420</v>
      </c>
      <c r="BF321" s="350">
        <f t="shared" si="85"/>
        <v>4.2</v>
      </c>
      <c r="BG321" s="1"/>
      <c r="BH321" s="1"/>
    </row>
    <row r="322" spans="55:60" ht="14.25" x14ac:dyDescent="0.2">
      <c r="BC322" s="1"/>
      <c r="BD322" s="384" t="s">
        <v>504</v>
      </c>
      <c r="BE322" s="384">
        <v>485</v>
      </c>
      <c r="BF322" s="350">
        <f t="shared" si="85"/>
        <v>4.8499999999999996</v>
      </c>
      <c r="BG322" s="1"/>
      <c r="BH322" s="1"/>
    </row>
    <row r="323" spans="55:60" ht="14.25" x14ac:dyDescent="0.2">
      <c r="BC323" s="1"/>
      <c r="BD323" s="384" t="s">
        <v>505</v>
      </c>
      <c r="BE323" s="384">
        <v>430</v>
      </c>
      <c r="BF323" s="350">
        <f t="shared" si="85"/>
        <v>4.3</v>
      </c>
      <c r="BG323" s="1"/>
      <c r="BH323" s="1"/>
    </row>
    <row r="324" spans="55:60" ht="14.25" x14ac:dyDescent="0.2">
      <c r="BC324" s="1"/>
      <c r="BD324" s="384" t="s">
        <v>506</v>
      </c>
      <c r="BE324" s="384">
        <v>417</v>
      </c>
      <c r="BF324" s="350">
        <f t="shared" ref="BF324:BF387" si="86">BE324/100</f>
        <v>4.17</v>
      </c>
      <c r="BG324" s="1"/>
      <c r="BH324" s="1"/>
    </row>
    <row r="325" spans="55:60" ht="14.25" x14ac:dyDescent="0.2">
      <c r="BC325" s="1"/>
      <c r="BD325" s="384" t="s">
        <v>507</v>
      </c>
      <c r="BE325" s="384">
        <v>515</v>
      </c>
      <c r="BF325" s="350">
        <f t="shared" si="86"/>
        <v>5.15</v>
      </c>
      <c r="BG325" s="1"/>
      <c r="BH325" s="1"/>
    </row>
    <row r="326" spans="55:60" ht="14.25" x14ac:dyDescent="0.2">
      <c r="BC326" s="1"/>
      <c r="BD326" s="384" t="s">
        <v>508</v>
      </c>
      <c r="BE326" s="384">
        <v>485</v>
      </c>
      <c r="BF326" s="350">
        <f t="shared" si="86"/>
        <v>4.8499999999999996</v>
      </c>
      <c r="BG326" s="1"/>
      <c r="BH326" s="1"/>
    </row>
    <row r="327" spans="55:60" ht="14.25" x14ac:dyDescent="0.2">
      <c r="BC327" s="1"/>
      <c r="BD327" s="384" t="s">
        <v>509</v>
      </c>
      <c r="BE327" s="384">
        <v>445</v>
      </c>
      <c r="BF327" s="350">
        <f t="shared" si="86"/>
        <v>4.45</v>
      </c>
      <c r="BG327" s="1"/>
      <c r="BH327" s="1"/>
    </row>
    <row r="328" spans="55:60" ht="14.25" x14ac:dyDescent="0.2">
      <c r="BC328" s="1"/>
      <c r="BD328" s="384" t="s">
        <v>510</v>
      </c>
      <c r="BE328" s="384">
        <v>430</v>
      </c>
      <c r="BF328" s="350">
        <f t="shared" si="86"/>
        <v>4.3</v>
      </c>
      <c r="BG328" s="1"/>
      <c r="BH328" s="1"/>
    </row>
    <row r="329" spans="55:60" ht="14.25" x14ac:dyDescent="0.2">
      <c r="BC329" s="1"/>
      <c r="BD329" s="384" t="s">
        <v>511</v>
      </c>
      <c r="BE329" s="384">
        <v>475</v>
      </c>
      <c r="BF329" s="350">
        <f t="shared" si="86"/>
        <v>4.75</v>
      </c>
      <c r="BG329" s="1"/>
      <c r="BH329" s="1"/>
    </row>
    <row r="330" spans="55:60" ht="14.25" x14ac:dyDescent="0.2">
      <c r="BC330" s="1"/>
      <c r="BD330" s="384" t="s">
        <v>512</v>
      </c>
      <c r="BE330" s="384">
        <v>411</v>
      </c>
      <c r="BF330" s="350">
        <f t="shared" si="86"/>
        <v>4.1100000000000003</v>
      </c>
      <c r="BG330" s="1"/>
      <c r="BH330" s="1"/>
    </row>
    <row r="331" spans="55:60" ht="14.25" x14ac:dyDescent="0.2">
      <c r="BC331" s="1"/>
      <c r="BD331" s="384" t="s">
        <v>513</v>
      </c>
      <c r="BE331" s="384">
        <v>420</v>
      </c>
      <c r="BF331" s="350">
        <f t="shared" si="86"/>
        <v>4.2</v>
      </c>
      <c r="BG331" s="1"/>
      <c r="BH331" s="1"/>
    </row>
    <row r="332" spans="55:60" ht="14.25" x14ac:dyDescent="0.2">
      <c r="BC332" s="1"/>
      <c r="BD332" s="384" t="s">
        <v>514</v>
      </c>
      <c r="BE332" s="384">
        <v>490</v>
      </c>
      <c r="BF332" s="350">
        <f t="shared" si="86"/>
        <v>4.9000000000000004</v>
      </c>
      <c r="BG332" s="1"/>
      <c r="BH332" s="1"/>
    </row>
    <row r="333" spans="55:60" ht="14.25" x14ac:dyDescent="0.2">
      <c r="BC333" s="1"/>
      <c r="BD333" s="384" t="s">
        <v>515</v>
      </c>
      <c r="BE333" s="384">
        <v>417</v>
      </c>
      <c r="BF333" s="350">
        <f t="shared" si="86"/>
        <v>4.17</v>
      </c>
      <c r="BG333" s="1"/>
      <c r="BH333" s="1"/>
    </row>
    <row r="334" spans="55:60" ht="14.25" x14ac:dyDescent="0.2">
      <c r="BC334" s="1"/>
      <c r="BD334" s="384" t="s">
        <v>516</v>
      </c>
      <c r="BE334" s="384">
        <v>450</v>
      </c>
      <c r="BF334" s="350">
        <f t="shared" si="86"/>
        <v>4.5</v>
      </c>
      <c r="BG334" s="1"/>
      <c r="BH334" s="1"/>
    </row>
    <row r="335" spans="55:60" ht="14.25" x14ac:dyDescent="0.2">
      <c r="BC335" s="1"/>
      <c r="BD335" s="384" t="s">
        <v>517</v>
      </c>
      <c r="BE335" s="384">
        <v>417</v>
      </c>
      <c r="BF335" s="350">
        <f t="shared" si="86"/>
        <v>4.17</v>
      </c>
      <c r="BG335" s="1"/>
      <c r="BH335" s="1"/>
    </row>
    <row r="336" spans="55:60" ht="14.25" x14ac:dyDescent="0.2">
      <c r="BC336" s="1"/>
      <c r="BD336" s="384" t="s">
        <v>518</v>
      </c>
      <c r="BE336" s="384">
        <v>415</v>
      </c>
      <c r="BF336" s="350">
        <f t="shared" si="86"/>
        <v>4.1500000000000004</v>
      </c>
      <c r="BG336" s="1"/>
      <c r="BH336" s="1"/>
    </row>
    <row r="337" spans="55:60" ht="14.25" x14ac:dyDescent="0.2">
      <c r="BC337" s="1"/>
      <c r="BD337" s="384" t="s">
        <v>519</v>
      </c>
      <c r="BE337" s="384">
        <v>417</v>
      </c>
      <c r="BF337" s="350">
        <f t="shared" si="86"/>
        <v>4.17</v>
      </c>
      <c r="BG337" s="1"/>
      <c r="BH337" s="1"/>
    </row>
    <row r="338" spans="55:60" ht="14.25" x14ac:dyDescent="0.2">
      <c r="BC338" s="1"/>
      <c r="BD338" s="384" t="s">
        <v>641</v>
      </c>
      <c r="BE338" s="384">
        <v>495</v>
      </c>
      <c r="BF338" s="350">
        <f t="shared" si="86"/>
        <v>4.95</v>
      </c>
      <c r="BG338" s="1"/>
      <c r="BH338" s="1"/>
    </row>
    <row r="339" spans="55:60" ht="14.25" x14ac:dyDescent="0.2">
      <c r="BC339" s="1"/>
      <c r="BD339" s="384" t="s">
        <v>520</v>
      </c>
      <c r="BE339" s="384">
        <v>370</v>
      </c>
      <c r="BF339" s="350">
        <f t="shared" si="86"/>
        <v>3.7</v>
      </c>
      <c r="BG339" s="1"/>
      <c r="BH339" s="1"/>
    </row>
    <row r="340" spans="55:60" ht="14.25" x14ac:dyDescent="0.2">
      <c r="BC340" s="1"/>
      <c r="BD340" s="384" t="s">
        <v>521</v>
      </c>
      <c r="BE340" s="384">
        <v>417</v>
      </c>
      <c r="BF340" s="350">
        <f t="shared" si="86"/>
        <v>4.17</v>
      </c>
      <c r="BG340" s="1"/>
      <c r="BH340" s="1"/>
    </row>
    <row r="341" spans="55:60" ht="14.25" x14ac:dyDescent="0.2">
      <c r="BC341" s="1"/>
      <c r="BD341" s="384" t="s">
        <v>642</v>
      </c>
      <c r="BE341" s="384">
        <v>460</v>
      </c>
      <c r="BF341" s="350">
        <f t="shared" si="86"/>
        <v>4.5999999999999996</v>
      </c>
      <c r="BG341" s="1"/>
      <c r="BH341" s="1"/>
    </row>
    <row r="342" spans="55:60" ht="14.25" x14ac:dyDescent="0.2">
      <c r="BC342" s="1"/>
      <c r="BD342" s="384" t="s">
        <v>522</v>
      </c>
      <c r="BE342" s="384">
        <v>480</v>
      </c>
      <c r="BF342" s="350">
        <f t="shared" si="86"/>
        <v>4.8</v>
      </c>
      <c r="BG342" s="1"/>
      <c r="BH342" s="1"/>
    </row>
    <row r="343" spans="55:60" ht="14.25" x14ac:dyDescent="0.2">
      <c r="BC343" s="1"/>
      <c r="BD343" s="384" t="s">
        <v>523</v>
      </c>
      <c r="BE343" s="384">
        <v>485</v>
      </c>
      <c r="BF343" s="350">
        <f t="shared" si="86"/>
        <v>4.8499999999999996</v>
      </c>
      <c r="BG343" s="1"/>
      <c r="BH343" s="1"/>
    </row>
    <row r="344" spans="55:60" ht="14.25" x14ac:dyDescent="0.2">
      <c r="BC344" s="1"/>
      <c r="BD344" s="384" t="s">
        <v>524</v>
      </c>
      <c r="BE344" s="384">
        <v>428</v>
      </c>
      <c r="BF344" s="350">
        <f t="shared" si="86"/>
        <v>4.28</v>
      </c>
      <c r="BG344" s="1"/>
      <c r="BH344" s="1"/>
    </row>
    <row r="345" spans="55:60" ht="14.25" x14ac:dyDescent="0.2">
      <c r="BC345" s="1"/>
      <c r="BD345" s="384" t="s">
        <v>525</v>
      </c>
      <c r="BE345" s="384">
        <v>499</v>
      </c>
      <c r="BF345" s="350">
        <f t="shared" si="86"/>
        <v>4.99</v>
      </c>
      <c r="BG345" s="1"/>
      <c r="BH345" s="1"/>
    </row>
    <row r="346" spans="55:60" ht="14.25" x14ac:dyDescent="0.2">
      <c r="BC346" s="1"/>
      <c r="BD346" s="384" t="s">
        <v>105</v>
      </c>
      <c r="BE346" s="384">
        <v>475</v>
      </c>
      <c r="BF346" s="350">
        <f t="shared" si="86"/>
        <v>4.75</v>
      </c>
      <c r="BG346" s="1"/>
      <c r="BH346" s="1"/>
    </row>
    <row r="347" spans="55:60" ht="14.25" x14ac:dyDescent="0.2">
      <c r="BC347" s="1"/>
      <c r="BD347" s="384" t="s">
        <v>526</v>
      </c>
      <c r="BE347" s="384">
        <v>500</v>
      </c>
      <c r="BF347" s="350">
        <f t="shared" si="86"/>
        <v>5</v>
      </c>
      <c r="BG347" s="1"/>
      <c r="BH347" s="1"/>
    </row>
    <row r="348" spans="55:60" ht="14.25" x14ac:dyDescent="0.2">
      <c r="BC348" s="1"/>
      <c r="BD348" s="384" t="s">
        <v>527</v>
      </c>
      <c r="BE348" s="384">
        <v>475</v>
      </c>
      <c r="BF348" s="350">
        <f t="shared" si="86"/>
        <v>4.75</v>
      </c>
      <c r="BG348" s="1"/>
      <c r="BH348" s="1"/>
    </row>
    <row r="349" spans="55:60" ht="14.25" x14ac:dyDescent="0.2">
      <c r="BC349" s="1"/>
      <c r="BD349" s="384" t="s">
        <v>528</v>
      </c>
      <c r="BE349" s="384">
        <v>415</v>
      </c>
      <c r="BF349" s="350">
        <f t="shared" si="86"/>
        <v>4.1500000000000004</v>
      </c>
      <c r="BG349" s="1"/>
      <c r="BH349" s="1"/>
    </row>
    <row r="350" spans="55:60" ht="14.25" x14ac:dyDescent="0.2">
      <c r="BC350" s="1"/>
      <c r="BD350" s="384" t="s">
        <v>529</v>
      </c>
      <c r="BE350" s="384">
        <v>470</v>
      </c>
      <c r="BF350" s="350">
        <f t="shared" si="86"/>
        <v>4.7</v>
      </c>
      <c r="BG350" s="1"/>
      <c r="BH350" s="1"/>
    </row>
    <row r="351" spans="55:60" ht="14.25" x14ac:dyDescent="0.2">
      <c r="BC351" s="1"/>
      <c r="BD351" s="384" t="s">
        <v>530</v>
      </c>
      <c r="BE351" s="384">
        <v>440</v>
      </c>
      <c r="BF351" s="350">
        <f t="shared" si="86"/>
        <v>4.4000000000000004</v>
      </c>
      <c r="BG351" s="1"/>
      <c r="BH351" s="1"/>
    </row>
    <row r="352" spans="55:60" ht="14.25" x14ac:dyDescent="0.2">
      <c r="BC352" s="1"/>
      <c r="BD352" s="384" t="s">
        <v>531</v>
      </c>
      <c r="BE352" s="384">
        <v>411</v>
      </c>
      <c r="BF352" s="350">
        <f t="shared" si="86"/>
        <v>4.1100000000000003</v>
      </c>
      <c r="BG352" s="1"/>
      <c r="BH352" s="1"/>
    </row>
    <row r="353" spans="55:60" ht="14.25" x14ac:dyDescent="0.2">
      <c r="BC353" s="1"/>
      <c r="BD353" s="384" t="s">
        <v>532</v>
      </c>
      <c r="BE353" s="384">
        <v>340</v>
      </c>
      <c r="BF353" s="350">
        <f t="shared" si="86"/>
        <v>3.4</v>
      </c>
      <c r="BG353" s="1"/>
      <c r="BH353" s="1"/>
    </row>
    <row r="354" spans="55:60" ht="14.25" x14ac:dyDescent="0.2">
      <c r="BC354" s="1"/>
      <c r="BD354" s="384" t="s">
        <v>533</v>
      </c>
      <c r="BE354" s="384">
        <v>417</v>
      </c>
      <c r="BF354" s="350">
        <f t="shared" si="86"/>
        <v>4.17</v>
      </c>
      <c r="BG354" s="1"/>
      <c r="BH354" s="1"/>
    </row>
    <row r="355" spans="55:60" ht="14.25" x14ac:dyDescent="0.2">
      <c r="BC355" s="1"/>
      <c r="BD355" s="384" t="s">
        <v>643</v>
      </c>
      <c r="BE355" s="384">
        <v>449</v>
      </c>
      <c r="BF355" s="350">
        <f t="shared" si="86"/>
        <v>4.49</v>
      </c>
      <c r="BG355" s="1"/>
      <c r="BH355" s="1"/>
    </row>
    <row r="356" spans="55:60" ht="14.25" x14ac:dyDescent="0.2">
      <c r="BC356" s="1"/>
      <c r="BD356" s="384" t="s">
        <v>106</v>
      </c>
      <c r="BE356" s="384">
        <v>450</v>
      </c>
      <c r="BF356" s="350">
        <f t="shared" si="86"/>
        <v>4.5</v>
      </c>
      <c r="BG356" s="1"/>
      <c r="BH356" s="1"/>
    </row>
    <row r="357" spans="55:60" ht="14.25" x14ac:dyDescent="0.2">
      <c r="BC357" s="1"/>
      <c r="BD357" s="384" t="s">
        <v>534</v>
      </c>
      <c r="BE357" s="384">
        <v>430</v>
      </c>
      <c r="BF357" s="350">
        <f t="shared" si="86"/>
        <v>4.3</v>
      </c>
      <c r="BG357" s="1"/>
      <c r="BH357" s="1"/>
    </row>
    <row r="358" spans="55:60" ht="14.25" x14ac:dyDescent="0.2">
      <c r="BC358" s="1"/>
      <c r="BD358" s="384" t="s">
        <v>644</v>
      </c>
      <c r="BE358" s="384">
        <v>470</v>
      </c>
      <c r="BF358" s="350">
        <f t="shared" si="86"/>
        <v>4.7</v>
      </c>
      <c r="BG358" s="1"/>
      <c r="BH358" s="1"/>
    </row>
    <row r="359" spans="55:60" ht="14.25" x14ac:dyDescent="0.2">
      <c r="BC359" s="1"/>
      <c r="BD359" s="384" t="s">
        <v>535</v>
      </c>
      <c r="BE359" s="384">
        <v>417</v>
      </c>
      <c r="BF359" s="350">
        <f t="shared" si="86"/>
        <v>4.17</v>
      </c>
      <c r="BG359" s="1"/>
      <c r="BH359" s="1"/>
    </row>
    <row r="360" spans="55:60" ht="14.25" x14ac:dyDescent="0.2">
      <c r="BC360" s="1"/>
      <c r="BD360" s="384" t="s">
        <v>536</v>
      </c>
      <c r="BE360" s="384">
        <v>440</v>
      </c>
      <c r="BF360" s="350">
        <f t="shared" si="86"/>
        <v>4.4000000000000004</v>
      </c>
      <c r="BG360" s="1"/>
      <c r="BH360" s="1"/>
    </row>
    <row r="361" spans="55:60" ht="14.25" x14ac:dyDescent="0.2">
      <c r="BC361" s="1"/>
      <c r="BD361" s="384" t="s">
        <v>537</v>
      </c>
      <c r="BE361" s="384">
        <v>417</v>
      </c>
      <c r="BF361" s="350">
        <f t="shared" si="86"/>
        <v>4.17</v>
      </c>
      <c r="BG361" s="1"/>
      <c r="BH361" s="1"/>
    </row>
    <row r="362" spans="55:60" ht="14.25" x14ac:dyDescent="0.2">
      <c r="BC362" s="1"/>
      <c r="BD362" s="384" t="s">
        <v>538</v>
      </c>
      <c r="BE362" s="384">
        <v>428</v>
      </c>
      <c r="BF362" s="350">
        <f t="shared" si="86"/>
        <v>4.28</v>
      </c>
      <c r="BG362" s="1"/>
      <c r="BH362" s="1"/>
    </row>
    <row r="363" spans="55:60" ht="14.25" x14ac:dyDescent="0.2">
      <c r="BC363" s="1"/>
      <c r="BD363" s="384" t="s">
        <v>539</v>
      </c>
      <c r="BE363" s="384">
        <v>575</v>
      </c>
      <c r="BF363" s="350">
        <f t="shared" si="86"/>
        <v>5.75</v>
      </c>
      <c r="BG363" s="1"/>
      <c r="BH363" s="1"/>
    </row>
    <row r="364" spans="55:60" ht="14.25" x14ac:dyDescent="0.2">
      <c r="BC364" s="1"/>
      <c r="BD364" s="384" t="s">
        <v>540</v>
      </c>
      <c r="BE364" s="384">
        <v>421</v>
      </c>
      <c r="BF364" s="350">
        <f t="shared" si="86"/>
        <v>4.21</v>
      </c>
      <c r="BG364" s="1"/>
      <c r="BH364" s="1"/>
    </row>
    <row r="365" spans="55:60" ht="14.25" x14ac:dyDescent="0.2">
      <c r="BC365" s="1"/>
      <c r="BD365" s="384" t="s">
        <v>541</v>
      </c>
      <c r="BE365" s="384">
        <v>495</v>
      </c>
      <c r="BF365" s="350">
        <f t="shared" si="86"/>
        <v>4.95</v>
      </c>
      <c r="BG365" s="1"/>
      <c r="BH365" s="1"/>
    </row>
    <row r="366" spans="55:60" ht="14.25" x14ac:dyDescent="0.2">
      <c r="BC366" s="1"/>
      <c r="BD366" s="384" t="s">
        <v>542</v>
      </c>
      <c r="BE366" s="384">
        <v>420</v>
      </c>
      <c r="BF366" s="350">
        <f t="shared" si="86"/>
        <v>4.2</v>
      </c>
      <c r="BG366" s="1"/>
      <c r="BH366" s="1"/>
    </row>
    <row r="367" spans="55:60" ht="14.25" x14ac:dyDescent="0.2">
      <c r="BC367" s="1"/>
      <c r="BD367" s="384" t="s">
        <v>543</v>
      </c>
      <c r="BE367" s="384">
        <v>427</v>
      </c>
      <c r="BF367" s="350">
        <f t="shared" si="86"/>
        <v>4.2699999999999996</v>
      </c>
      <c r="BG367" s="1"/>
      <c r="BH367" s="1"/>
    </row>
    <row r="368" spans="55:60" ht="14.25" x14ac:dyDescent="0.2">
      <c r="BC368" s="1"/>
      <c r="BD368" s="384" t="s">
        <v>544</v>
      </c>
      <c r="BE368" s="384">
        <v>460</v>
      </c>
      <c r="BF368" s="350">
        <f t="shared" si="86"/>
        <v>4.5999999999999996</v>
      </c>
      <c r="BG368" s="1"/>
      <c r="BH368" s="1"/>
    </row>
    <row r="369" spans="55:60" ht="14.25" x14ac:dyDescent="0.2">
      <c r="BC369" s="1"/>
      <c r="BD369" s="384" t="s">
        <v>545</v>
      </c>
      <c r="BE369" s="384">
        <v>411</v>
      </c>
      <c r="BF369" s="350">
        <f t="shared" si="86"/>
        <v>4.1100000000000003</v>
      </c>
      <c r="BG369" s="1"/>
      <c r="BH369" s="1"/>
    </row>
    <row r="370" spans="55:60" ht="14.25" x14ac:dyDescent="0.2">
      <c r="BC370" s="1"/>
      <c r="BD370" s="384" t="s">
        <v>546</v>
      </c>
      <c r="BE370" s="384">
        <v>415</v>
      </c>
      <c r="BF370" s="350">
        <f t="shared" si="86"/>
        <v>4.1500000000000004</v>
      </c>
      <c r="BG370" s="1"/>
      <c r="BH370" s="1"/>
    </row>
    <row r="371" spans="55:60" ht="14.25" x14ac:dyDescent="0.2">
      <c r="BC371" s="1"/>
      <c r="BD371" s="384" t="s">
        <v>547</v>
      </c>
      <c r="BE371" s="384">
        <v>433</v>
      </c>
      <c r="BF371" s="350">
        <f t="shared" si="86"/>
        <v>4.33</v>
      </c>
      <c r="BG371" s="1"/>
      <c r="BH371" s="1"/>
    </row>
    <row r="372" spans="55:60" ht="14.25" x14ac:dyDescent="0.2">
      <c r="BC372" s="1"/>
      <c r="BD372" s="384" t="s">
        <v>548</v>
      </c>
      <c r="BE372" s="384">
        <v>470</v>
      </c>
      <c r="BF372" s="350">
        <f t="shared" si="86"/>
        <v>4.7</v>
      </c>
      <c r="BG372" s="1"/>
      <c r="BH372" s="1"/>
    </row>
    <row r="373" spans="55:60" ht="14.25" x14ac:dyDescent="0.2">
      <c r="BC373" s="1"/>
      <c r="BD373" s="384" t="s">
        <v>549</v>
      </c>
      <c r="BE373" s="384">
        <v>470</v>
      </c>
      <c r="BF373" s="350">
        <f t="shared" si="86"/>
        <v>4.7</v>
      </c>
      <c r="BG373" s="1"/>
      <c r="BH373" s="1"/>
    </row>
    <row r="374" spans="55:60" ht="14.25" x14ac:dyDescent="0.2">
      <c r="BC374" s="1"/>
      <c r="BD374" s="384" t="s">
        <v>550</v>
      </c>
      <c r="BE374" s="384">
        <v>417</v>
      </c>
      <c r="BF374" s="350">
        <f t="shared" si="86"/>
        <v>4.17</v>
      </c>
      <c r="BG374" s="1"/>
      <c r="BH374" s="1"/>
    </row>
    <row r="375" spans="55:60" ht="14.25" x14ac:dyDescent="0.2">
      <c r="BC375" s="1"/>
      <c r="BD375" s="384" t="s">
        <v>551</v>
      </c>
      <c r="BE375" s="384">
        <v>485</v>
      </c>
      <c r="BF375" s="350">
        <f t="shared" si="86"/>
        <v>4.8499999999999996</v>
      </c>
      <c r="BG375" s="1"/>
      <c r="BH375" s="1"/>
    </row>
    <row r="376" spans="55:60" ht="14.25" x14ac:dyDescent="0.2">
      <c r="BC376" s="1"/>
      <c r="BD376" s="384" t="s">
        <v>552</v>
      </c>
      <c r="BE376" s="384">
        <v>437</v>
      </c>
      <c r="BF376" s="350">
        <f t="shared" si="86"/>
        <v>4.37</v>
      </c>
      <c r="BG376" s="1"/>
      <c r="BH376" s="1"/>
    </row>
    <row r="377" spans="55:60" ht="14.25" x14ac:dyDescent="0.2">
      <c r="BC377" s="1"/>
      <c r="BD377" s="384" t="s">
        <v>553</v>
      </c>
      <c r="BE377" s="384">
        <v>450</v>
      </c>
      <c r="BF377" s="350">
        <f t="shared" si="86"/>
        <v>4.5</v>
      </c>
      <c r="BG377" s="1"/>
      <c r="BH377" s="1"/>
    </row>
    <row r="378" spans="55:60" ht="14.25" x14ac:dyDescent="0.2">
      <c r="BC378" s="1"/>
      <c r="BD378" s="384" t="s">
        <v>554</v>
      </c>
      <c r="BE378" s="384">
        <v>445</v>
      </c>
      <c r="BF378" s="350">
        <f t="shared" si="86"/>
        <v>4.45</v>
      </c>
      <c r="BG378" s="1"/>
      <c r="BH378" s="1"/>
    </row>
    <row r="379" spans="55:60" ht="14.25" x14ac:dyDescent="0.2">
      <c r="BC379" s="1"/>
      <c r="BD379" s="384" t="s">
        <v>645</v>
      </c>
      <c r="BE379" s="384">
        <v>417</v>
      </c>
      <c r="BF379" s="350">
        <f t="shared" si="86"/>
        <v>4.17</v>
      </c>
      <c r="BG379" s="1"/>
      <c r="BH379" s="1"/>
    </row>
    <row r="380" spans="55:60" ht="14.25" x14ac:dyDescent="0.2">
      <c r="BC380" s="1"/>
      <c r="BD380" s="384" t="s">
        <v>555</v>
      </c>
      <c r="BE380" s="384">
        <v>448</v>
      </c>
      <c r="BF380" s="350">
        <f t="shared" si="86"/>
        <v>4.4800000000000004</v>
      </c>
      <c r="BG380" s="1"/>
      <c r="BH380" s="1"/>
    </row>
    <row r="381" spans="55:60" ht="14.25" x14ac:dyDescent="0.2">
      <c r="BC381" s="1"/>
      <c r="BD381" s="384" t="s">
        <v>556</v>
      </c>
      <c r="BE381" s="384">
        <v>460</v>
      </c>
      <c r="BF381" s="350">
        <f t="shared" si="86"/>
        <v>4.5999999999999996</v>
      </c>
      <c r="BG381" s="1"/>
      <c r="BH381" s="1"/>
    </row>
    <row r="382" spans="55:60" ht="14.25" x14ac:dyDescent="0.2">
      <c r="BC382" s="1"/>
      <c r="BD382" s="384" t="s">
        <v>557</v>
      </c>
      <c r="BE382" s="384">
        <v>425</v>
      </c>
      <c r="BF382" s="350">
        <f t="shared" si="86"/>
        <v>4.25</v>
      </c>
      <c r="BG382" s="1"/>
      <c r="BH382" s="1"/>
    </row>
    <row r="383" spans="55:60" ht="14.25" x14ac:dyDescent="0.2">
      <c r="BC383" s="1"/>
      <c r="BD383" s="384" t="s">
        <v>646</v>
      </c>
      <c r="BE383" s="384">
        <v>490</v>
      </c>
      <c r="BF383" s="350">
        <f t="shared" si="86"/>
        <v>4.9000000000000004</v>
      </c>
      <c r="BG383" s="1"/>
      <c r="BH383" s="1"/>
    </row>
    <row r="384" spans="55:60" ht="14.25" x14ac:dyDescent="0.2">
      <c r="BC384" s="1"/>
      <c r="BD384" s="384" t="s">
        <v>558</v>
      </c>
      <c r="BE384" s="384">
        <v>375</v>
      </c>
      <c r="BF384" s="350">
        <f t="shared" si="86"/>
        <v>3.75</v>
      </c>
      <c r="BG384" s="1"/>
      <c r="BH384" s="1"/>
    </row>
    <row r="385" spans="55:60" ht="14.25" x14ac:dyDescent="0.2">
      <c r="BC385" s="1"/>
      <c r="BD385" s="384" t="s">
        <v>647</v>
      </c>
      <c r="BE385" s="384">
        <v>470</v>
      </c>
      <c r="BF385" s="350">
        <f t="shared" si="86"/>
        <v>4.7</v>
      </c>
      <c r="BG385" s="1"/>
      <c r="BH385" s="1"/>
    </row>
    <row r="386" spans="55:60" ht="14.25" x14ac:dyDescent="0.2">
      <c r="BC386" s="1"/>
      <c r="BD386" s="384" t="s">
        <v>559</v>
      </c>
      <c r="BE386" s="384">
        <v>430</v>
      </c>
      <c r="BF386" s="350">
        <f t="shared" si="86"/>
        <v>4.3</v>
      </c>
      <c r="BG386" s="1"/>
      <c r="BH386" s="1"/>
    </row>
    <row r="387" spans="55:60" ht="14.25" x14ac:dyDescent="0.2">
      <c r="BC387" s="1"/>
      <c r="BD387" s="384" t="s">
        <v>560</v>
      </c>
      <c r="BE387" s="384">
        <v>415</v>
      </c>
      <c r="BF387" s="350">
        <f t="shared" si="86"/>
        <v>4.1500000000000004</v>
      </c>
      <c r="BG387" s="1"/>
      <c r="BH387" s="1"/>
    </row>
    <row r="388" spans="55:60" ht="14.25" x14ac:dyDescent="0.2">
      <c r="BC388" s="1"/>
      <c r="BD388" s="384" t="s">
        <v>107</v>
      </c>
      <c r="BE388" s="384">
        <v>439</v>
      </c>
      <c r="BF388" s="350">
        <f t="shared" ref="BF388:BF398" si="87">BE388/100</f>
        <v>4.3899999999999997</v>
      </c>
      <c r="BG388" s="1"/>
      <c r="BH388" s="1"/>
    </row>
    <row r="389" spans="55:60" ht="14.25" x14ac:dyDescent="0.2">
      <c r="BC389" s="1"/>
      <c r="BD389" s="384" t="s">
        <v>561</v>
      </c>
      <c r="BE389" s="384">
        <v>475</v>
      </c>
      <c r="BF389" s="350">
        <f t="shared" si="87"/>
        <v>4.75</v>
      </c>
      <c r="BG389" s="1"/>
      <c r="BH389" s="1"/>
    </row>
    <row r="390" spans="55:60" ht="14.25" x14ac:dyDescent="0.2">
      <c r="BC390" s="1"/>
      <c r="BD390" s="384" t="s">
        <v>562</v>
      </c>
      <c r="BE390" s="384">
        <v>460</v>
      </c>
      <c r="BF390" s="350">
        <f t="shared" si="87"/>
        <v>4.5999999999999996</v>
      </c>
      <c r="BG390" s="1"/>
      <c r="BH390" s="1"/>
    </row>
    <row r="391" spans="55:60" ht="14.25" x14ac:dyDescent="0.2">
      <c r="BC391" s="1"/>
      <c r="BD391" s="384" t="s">
        <v>563</v>
      </c>
      <c r="BE391" s="384">
        <v>450</v>
      </c>
      <c r="BF391" s="350">
        <f t="shared" si="87"/>
        <v>4.5</v>
      </c>
      <c r="BG391" s="1"/>
      <c r="BH391" s="1"/>
    </row>
    <row r="392" spans="55:60" ht="14.25" x14ac:dyDescent="0.2">
      <c r="BC392" s="1"/>
      <c r="BD392" s="384" t="s">
        <v>564</v>
      </c>
      <c r="BE392" s="384">
        <v>470</v>
      </c>
      <c r="BF392" s="350">
        <f t="shared" si="87"/>
        <v>4.7</v>
      </c>
      <c r="BG392" s="1"/>
      <c r="BH392" s="1"/>
    </row>
    <row r="393" spans="55:60" ht="14.25" x14ac:dyDescent="0.2">
      <c r="BC393" s="1"/>
      <c r="BD393" s="384" t="s">
        <v>565</v>
      </c>
      <c r="BE393" s="384">
        <v>520</v>
      </c>
      <c r="BF393" s="350">
        <f t="shared" si="87"/>
        <v>5.2</v>
      </c>
      <c r="BG393" s="1"/>
      <c r="BH393" s="1"/>
    </row>
    <row r="394" spans="55:60" ht="14.25" x14ac:dyDescent="0.2">
      <c r="BC394" s="1"/>
      <c r="BD394" s="384" t="s">
        <v>566</v>
      </c>
      <c r="BE394" s="384">
        <v>440</v>
      </c>
      <c r="BF394" s="350">
        <f t="shared" si="87"/>
        <v>4.4000000000000004</v>
      </c>
      <c r="BG394" s="1"/>
      <c r="BH394" s="1"/>
    </row>
    <row r="395" spans="55:60" ht="14.25" x14ac:dyDescent="0.2">
      <c r="BC395" s="1"/>
      <c r="BD395" s="384" t="s">
        <v>567</v>
      </c>
      <c r="BE395" s="384">
        <v>490</v>
      </c>
      <c r="BF395" s="350">
        <f t="shared" si="87"/>
        <v>4.9000000000000004</v>
      </c>
      <c r="BG395" s="1"/>
      <c r="BH395" s="1"/>
    </row>
    <row r="396" spans="55:60" ht="14.25" x14ac:dyDescent="0.2">
      <c r="BC396" s="1"/>
      <c r="BD396" s="384" t="s">
        <v>568</v>
      </c>
      <c r="BE396" s="384">
        <v>495</v>
      </c>
      <c r="BF396" s="350">
        <f t="shared" si="87"/>
        <v>4.95</v>
      </c>
      <c r="BG396" s="1"/>
      <c r="BH396" s="1"/>
    </row>
    <row r="397" spans="55:60" ht="14.25" x14ac:dyDescent="0.2">
      <c r="BC397" s="1"/>
      <c r="BD397" s="384" t="s">
        <v>569</v>
      </c>
      <c r="BE397" s="384">
        <v>425</v>
      </c>
      <c r="BF397" s="350">
        <f t="shared" si="87"/>
        <v>4.25</v>
      </c>
      <c r="BG397" s="1"/>
      <c r="BH397" s="1"/>
    </row>
    <row r="398" spans="55:60" ht="14.25" x14ac:dyDescent="0.2">
      <c r="BC398" s="1"/>
      <c r="BD398" s="384" t="s">
        <v>570</v>
      </c>
      <c r="BE398" s="384">
        <v>475</v>
      </c>
      <c r="BF398" s="351">
        <f t="shared" si="87"/>
        <v>4.75</v>
      </c>
      <c r="BG398" s="1"/>
      <c r="BH398" s="1"/>
    </row>
    <row r="399" spans="55:60" x14ac:dyDescent="0.2">
      <c r="BC399" s="120"/>
      <c r="BD399" s="120"/>
      <c r="BE399" s="120"/>
      <c r="BF399" s="120"/>
      <c r="BG399" s="117"/>
      <c r="BH399" s="117"/>
    </row>
    <row r="400" spans="55:60" x14ac:dyDescent="0.2">
      <c r="BC400" s="120"/>
      <c r="BD400" s="120"/>
      <c r="BE400" s="120"/>
      <c r="BF400" s="120"/>
      <c r="BG400" s="117"/>
      <c r="BH400" s="117"/>
    </row>
    <row r="401" spans="55:60" x14ac:dyDescent="0.2">
      <c r="BC401" s="120"/>
      <c r="BD401" s="120"/>
      <c r="BE401" s="120"/>
      <c r="BF401" s="120"/>
      <c r="BG401" s="117"/>
      <c r="BH401" s="117"/>
    </row>
    <row r="402" spans="55:60" x14ac:dyDescent="0.2">
      <c r="BC402" s="120"/>
      <c r="BD402" s="120"/>
      <c r="BE402" s="120"/>
      <c r="BF402" s="120"/>
      <c r="BG402" s="117"/>
      <c r="BH402" s="117"/>
    </row>
    <row r="403" spans="55:60" x14ac:dyDescent="0.2">
      <c r="BC403" s="120"/>
      <c r="BD403" s="120"/>
      <c r="BE403" s="120"/>
      <c r="BF403" s="120"/>
      <c r="BG403" s="117"/>
      <c r="BH403" s="117"/>
    </row>
    <row r="404" spans="55:60" x14ac:dyDescent="0.2">
      <c r="BC404" s="120"/>
      <c r="BD404" s="120"/>
      <c r="BE404" s="120"/>
      <c r="BF404" s="120"/>
      <c r="BG404" s="117"/>
      <c r="BH404" s="117"/>
    </row>
    <row r="405" spans="55:60" x14ac:dyDescent="0.2">
      <c r="BC405" s="120"/>
      <c r="BD405" s="120"/>
      <c r="BE405" s="120"/>
      <c r="BF405" s="120"/>
      <c r="BG405" s="117"/>
      <c r="BH405" s="117"/>
    </row>
    <row r="406" spans="55:60" x14ac:dyDescent="0.2">
      <c r="BC406" s="120"/>
      <c r="BD406" s="120"/>
      <c r="BE406" s="120"/>
      <c r="BF406" s="120"/>
      <c r="BG406" s="117"/>
      <c r="BH406" s="117"/>
    </row>
    <row r="407" spans="55:60" x14ac:dyDescent="0.2">
      <c r="BC407" s="120"/>
      <c r="BD407" s="120"/>
      <c r="BE407" s="120"/>
      <c r="BF407" s="120"/>
      <c r="BG407" s="117"/>
      <c r="BH407" s="117"/>
    </row>
    <row r="408" spans="55:60" x14ac:dyDescent="0.2">
      <c r="BC408" s="120"/>
      <c r="BD408" s="120"/>
      <c r="BE408" s="120"/>
      <c r="BF408" s="120"/>
      <c r="BG408" s="117"/>
      <c r="BH408" s="117"/>
    </row>
    <row r="409" spans="55:60" x14ac:dyDescent="0.2">
      <c r="BC409" s="120"/>
      <c r="BD409" s="120"/>
      <c r="BE409" s="120"/>
      <c r="BF409" s="120"/>
      <c r="BG409" s="117"/>
      <c r="BH409" s="117"/>
    </row>
    <row r="410" spans="55:60" x14ac:dyDescent="0.2">
      <c r="BC410" s="120"/>
      <c r="BD410" s="120"/>
      <c r="BE410" s="120"/>
      <c r="BF410" s="120"/>
      <c r="BG410" s="117"/>
      <c r="BH410" s="117"/>
    </row>
    <row r="411" spans="55:60" x14ac:dyDescent="0.2">
      <c r="BC411" s="120"/>
      <c r="BD411" s="120"/>
      <c r="BE411" s="120"/>
      <c r="BF411" s="120"/>
      <c r="BG411" s="117"/>
      <c r="BH411" s="117"/>
    </row>
    <row r="412" spans="55:60" x14ac:dyDescent="0.2">
      <c r="BC412" s="120"/>
      <c r="BD412" s="120"/>
      <c r="BE412" s="120"/>
      <c r="BF412" s="120"/>
      <c r="BG412" s="117"/>
      <c r="BH412" s="117"/>
    </row>
    <row r="413" spans="55:60" x14ac:dyDescent="0.2">
      <c r="BC413" s="120"/>
      <c r="BD413" s="120"/>
      <c r="BE413" s="120"/>
      <c r="BF413" s="120"/>
      <c r="BG413" s="117"/>
      <c r="BH413" s="117"/>
    </row>
    <row r="414" spans="55:60" x14ac:dyDescent="0.2">
      <c r="BC414" s="120"/>
      <c r="BD414" s="120"/>
      <c r="BE414" s="120"/>
      <c r="BF414" s="120"/>
      <c r="BG414" s="117"/>
      <c r="BH414" s="117"/>
    </row>
    <row r="415" spans="55:60" x14ac:dyDescent="0.2">
      <c r="BC415" s="120"/>
      <c r="BD415" s="120"/>
      <c r="BE415" s="120"/>
      <c r="BF415" s="120"/>
      <c r="BG415" s="117"/>
      <c r="BH415" s="117"/>
    </row>
    <row r="416" spans="55:60" x14ac:dyDescent="0.2">
      <c r="BC416" s="120"/>
      <c r="BD416" s="120"/>
      <c r="BE416" s="120"/>
      <c r="BF416" s="120"/>
      <c r="BG416" s="117"/>
      <c r="BH416" s="117"/>
    </row>
    <row r="417" spans="55:60" x14ac:dyDescent="0.2">
      <c r="BC417" s="120"/>
      <c r="BD417" s="120"/>
      <c r="BE417" s="120"/>
      <c r="BF417" s="120"/>
      <c r="BG417" s="117"/>
      <c r="BH417" s="117"/>
    </row>
    <row r="418" spans="55:60" x14ac:dyDescent="0.2">
      <c r="BC418" s="120"/>
      <c r="BD418" s="120"/>
      <c r="BE418" s="120"/>
      <c r="BF418" s="120"/>
      <c r="BG418" s="117"/>
      <c r="BH418" s="117"/>
    </row>
    <row r="419" spans="55:60" x14ac:dyDescent="0.2">
      <c r="BC419" s="120"/>
      <c r="BD419" s="120"/>
      <c r="BE419" s="120"/>
      <c r="BF419" s="120"/>
      <c r="BG419" s="117"/>
      <c r="BH419" s="117"/>
    </row>
    <row r="420" spans="55:60" x14ac:dyDescent="0.2">
      <c r="BC420" s="120"/>
      <c r="BD420" s="120"/>
      <c r="BE420" s="120"/>
      <c r="BF420" s="120"/>
      <c r="BG420" s="117"/>
      <c r="BH420" s="117"/>
    </row>
    <row r="421" spans="55:60" x14ac:dyDescent="0.2">
      <c r="BC421" s="120"/>
      <c r="BD421" s="120"/>
      <c r="BE421" s="120"/>
      <c r="BF421" s="120"/>
      <c r="BG421" s="117"/>
      <c r="BH421" s="117"/>
    </row>
    <row r="422" spans="55:60" x14ac:dyDescent="0.2">
      <c r="BC422" s="120"/>
      <c r="BD422" s="120"/>
      <c r="BE422" s="120"/>
      <c r="BF422" s="120"/>
      <c r="BG422" s="117"/>
      <c r="BH422" s="117"/>
    </row>
    <row r="423" spans="55:60" x14ac:dyDescent="0.2">
      <c r="BC423" s="120"/>
      <c r="BD423" s="120"/>
      <c r="BE423" s="120"/>
      <c r="BF423" s="120"/>
      <c r="BG423" s="117"/>
      <c r="BH423" s="117"/>
    </row>
    <row r="424" spans="55:60" x14ac:dyDescent="0.2">
      <c r="BC424" s="120"/>
      <c r="BD424" s="120"/>
      <c r="BE424" s="120"/>
      <c r="BF424" s="120"/>
      <c r="BG424" s="117"/>
      <c r="BH424" s="117"/>
    </row>
    <row r="425" spans="55:60" x14ac:dyDescent="0.2">
      <c r="BC425" s="120"/>
      <c r="BD425" s="120"/>
      <c r="BE425" s="120"/>
      <c r="BF425" s="120"/>
      <c r="BG425" s="117"/>
      <c r="BH425" s="117"/>
    </row>
    <row r="426" spans="55:60" x14ac:dyDescent="0.2">
      <c r="BC426" s="120"/>
      <c r="BD426" s="120"/>
      <c r="BE426" s="120"/>
      <c r="BF426" s="120"/>
      <c r="BG426" s="117"/>
      <c r="BH426" s="117"/>
    </row>
    <row r="427" spans="55:60" x14ac:dyDescent="0.2">
      <c r="BC427" s="120"/>
      <c r="BD427" s="120"/>
      <c r="BE427" s="120"/>
      <c r="BF427" s="120"/>
      <c r="BG427" s="117"/>
      <c r="BH427" s="117"/>
    </row>
    <row r="428" spans="55:60" x14ac:dyDescent="0.2">
      <c r="BC428" s="120"/>
      <c r="BD428" s="120"/>
      <c r="BE428" s="120"/>
      <c r="BF428" s="120"/>
      <c r="BG428" s="117"/>
      <c r="BH428" s="117"/>
    </row>
    <row r="429" spans="55:60" x14ac:dyDescent="0.2">
      <c r="BC429" s="120"/>
      <c r="BD429" s="120"/>
      <c r="BE429" s="120"/>
      <c r="BF429" s="120"/>
      <c r="BG429" s="117"/>
      <c r="BH429" s="117"/>
    </row>
    <row r="430" spans="55:60" x14ac:dyDescent="0.2">
      <c r="BC430" s="120"/>
      <c r="BD430" s="120"/>
      <c r="BE430" s="120"/>
      <c r="BF430" s="120"/>
      <c r="BG430" s="117"/>
      <c r="BH430" s="117"/>
    </row>
    <row r="431" spans="55:60" x14ac:dyDescent="0.2">
      <c r="BC431" s="120"/>
      <c r="BD431" s="120"/>
      <c r="BE431" s="120"/>
      <c r="BF431" s="120"/>
      <c r="BG431" s="117"/>
      <c r="BH431" s="117"/>
    </row>
    <row r="432" spans="55:60" x14ac:dyDescent="0.2">
      <c r="BC432" s="120"/>
      <c r="BD432" s="120"/>
      <c r="BE432" s="120"/>
      <c r="BF432" s="120"/>
      <c r="BG432" s="117"/>
      <c r="BH432" s="117"/>
    </row>
    <row r="433" spans="55:60" x14ac:dyDescent="0.2">
      <c r="BC433" s="120"/>
      <c r="BD433" s="120"/>
      <c r="BE433" s="120"/>
      <c r="BF433" s="120"/>
      <c r="BG433" s="117"/>
      <c r="BH433" s="117"/>
    </row>
    <row r="434" spans="55:60" x14ac:dyDescent="0.2">
      <c r="BC434" s="120"/>
      <c r="BD434" s="120"/>
      <c r="BE434" s="120"/>
      <c r="BF434" s="120"/>
      <c r="BG434" s="117"/>
      <c r="BH434" s="117"/>
    </row>
    <row r="435" spans="55:60" x14ac:dyDescent="0.2">
      <c r="BC435" s="120"/>
      <c r="BD435" s="120"/>
      <c r="BE435" s="120"/>
      <c r="BF435" s="120"/>
      <c r="BG435" s="117"/>
      <c r="BH435" s="117"/>
    </row>
    <row r="436" spans="55:60" x14ac:dyDescent="0.2">
      <c r="BC436" s="120"/>
      <c r="BD436" s="120"/>
      <c r="BE436" s="120"/>
      <c r="BF436" s="120"/>
      <c r="BG436" s="117"/>
      <c r="BH436" s="117"/>
    </row>
    <row r="437" spans="55:60" x14ac:dyDescent="0.2">
      <c r="BC437" s="120"/>
      <c r="BD437" s="120"/>
      <c r="BE437" s="120"/>
      <c r="BF437" s="120"/>
      <c r="BG437" s="117"/>
      <c r="BH437" s="117"/>
    </row>
    <row r="438" spans="55:60" x14ac:dyDescent="0.2">
      <c r="BC438" s="120"/>
      <c r="BD438" s="120"/>
      <c r="BE438" s="120"/>
      <c r="BF438" s="120"/>
      <c r="BG438" s="117"/>
      <c r="BH438" s="117"/>
    </row>
    <row r="439" spans="55:60" x14ac:dyDescent="0.2">
      <c r="BC439" s="120"/>
      <c r="BD439" s="120"/>
      <c r="BE439" s="120"/>
      <c r="BF439" s="120"/>
      <c r="BG439" s="117"/>
      <c r="BH439" s="117"/>
    </row>
    <row r="440" spans="55:60" x14ac:dyDescent="0.2">
      <c r="BC440" s="120"/>
      <c r="BD440" s="120"/>
      <c r="BE440" s="120"/>
      <c r="BF440" s="120"/>
      <c r="BG440" s="117"/>
      <c r="BH440" s="117"/>
    </row>
    <row r="441" spans="55:60" x14ac:dyDescent="0.2">
      <c r="BC441" s="120"/>
      <c r="BD441" s="120"/>
      <c r="BE441" s="120"/>
      <c r="BF441" s="120"/>
      <c r="BG441" s="117"/>
      <c r="BH441" s="117"/>
    </row>
    <row r="442" spans="55:60" x14ac:dyDescent="0.2">
      <c r="BC442" s="120"/>
      <c r="BD442" s="120"/>
      <c r="BE442" s="120"/>
      <c r="BF442" s="120"/>
      <c r="BG442" s="117"/>
      <c r="BH442" s="117"/>
    </row>
    <row r="443" spans="55:60" x14ac:dyDescent="0.2">
      <c r="BC443" s="120"/>
      <c r="BD443" s="120"/>
      <c r="BE443" s="120"/>
      <c r="BF443" s="120"/>
      <c r="BG443" s="117"/>
      <c r="BH443" s="117"/>
    </row>
    <row r="444" spans="55:60" x14ac:dyDescent="0.2">
      <c r="BC444" s="120"/>
      <c r="BD444" s="120"/>
      <c r="BE444" s="120"/>
      <c r="BF444" s="120"/>
      <c r="BG444" s="117"/>
      <c r="BH444" s="117"/>
    </row>
    <row r="445" spans="55:60" x14ac:dyDescent="0.2">
      <c r="BC445" s="120"/>
      <c r="BD445" s="120"/>
      <c r="BE445" s="120"/>
      <c r="BF445" s="120"/>
      <c r="BG445" s="117"/>
      <c r="BH445" s="117"/>
    </row>
    <row r="446" spans="55:60" x14ac:dyDescent="0.2">
      <c r="BC446" s="120"/>
      <c r="BD446" s="120"/>
      <c r="BE446" s="120"/>
      <c r="BF446" s="120"/>
      <c r="BG446" s="117"/>
      <c r="BH446" s="117"/>
    </row>
    <row r="447" spans="55:60" x14ac:dyDescent="0.2">
      <c r="BC447" s="120"/>
      <c r="BD447" s="120"/>
      <c r="BE447" s="120"/>
      <c r="BF447" s="120"/>
      <c r="BG447" s="117"/>
      <c r="BH447" s="117"/>
    </row>
    <row r="448" spans="55:60" x14ac:dyDescent="0.2">
      <c r="BC448" s="120"/>
      <c r="BD448" s="120"/>
      <c r="BE448" s="120"/>
      <c r="BF448" s="120"/>
      <c r="BG448" s="117"/>
      <c r="BH448" s="117"/>
    </row>
    <row r="449" spans="55:60" x14ac:dyDescent="0.2">
      <c r="BC449" s="120"/>
      <c r="BD449" s="120"/>
      <c r="BE449" s="120"/>
      <c r="BF449" s="120"/>
      <c r="BG449" s="117"/>
      <c r="BH449" s="117"/>
    </row>
    <row r="450" spans="55:60" x14ac:dyDescent="0.2">
      <c r="BC450" s="120"/>
      <c r="BD450" s="120"/>
      <c r="BE450" s="120"/>
      <c r="BF450" s="120"/>
      <c r="BG450" s="117"/>
      <c r="BH450" s="117"/>
    </row>
    <row r="451" spans="55:60" x14ac:dyDescent="0.2">
      <c r="BC451" s="120"/>
      <c r="BD451" s="120"/>
      <c r="BE451" s="120"/>
      <c r="BF451" s="120"/>
      <c r="BG451" s="117"/>
      <c r="BH451" s="117"/>
    </row>
    <row r="452" spans="55:60" x14ac:dyDescent="0.2">
      <c r="BC452" s="120"/>
      <c r="BD452" s="120"/>
      <c r="BE452" s="120"/>
      <c r="BF452" s="120"/>
      <c r="BG452" s="117"/>
      <c r="BH452" s="117"/>
    </row>
    <row r="453" spans="55:60" x14ac:dyDescent="0.2">
      <c r="BC453" s="120"/>
      <c r="BD453" s="120"/>
      <c r="BE453" s="120"/>
      <c r="BF453" s="120"/>
      <c r="BG453" s="117"/>
      <c r="BH453" s="117"/>
    </row>
    <row r="454" spans="55:60" x14ac:dyDescent="0.2">
      <c r="BC454" s="120"/>
      <c r="BD454" s="120"/>
      <c r="BE454" s="120"/>
      <c r="BF454" s="120"/>
      <c r="BG454" s="117"/>
      <c r="BH454" s="117"/>
    </row>
    <row r="455" spans="55:60" x14ac:dyDescent="0.2">
      <c r="BC455" s="120"/>
      <c r="BD455" s="120"/>
      <c r="BE455" s="120"/>
      <c r="BF455" s="120"/>
      <c r="BG455" s="117"/>
      <c r="BH455" s="117"/>
    </row>
    <row r="456" spans="55:60" x14ac:dyDescent="0.2">
      <c r="BC456" s="120"/>
      <c r="BD456" s="120"/>
      <c r="BE456" s="120"/>
      <c r="BF456" s="120"/>
      <c r="BG456" s="117"/>
      <c r="BH456" s="117"/>
    </row>
    <row r="457" spans="55:60" x14ac:dyDescent="0.2">
      <c r="BC457" s="120"/>
      <c r="BD457" s="120"/>
      <c r="BE457" s="120"/>
      <c r="BF457" s="120"/>
      <c r="BG457" s="117"/>
      <c r="BH457" s="117"/>
    </row>
    <row r="458" spans="55:60" x14ac:dyDescent="0.2">
      <c r="BC458" s="120"/>
      <c r="BD458" s="120"/>
      <c r="BE458" s="120"/>
      <c r="BF458" s="120"/>
      <c r="BG458" s="117"/>
      <c r="BH458" s="117"/>
    </row>
    <row r="459" spans="55:60" x14ac:dyDescent="0.2">
      <c r="BC459" s="120"/>
      <c r="BD459" s="120"/>
      <c r="BE459" s="120"/>
      <c r="BF459" s="120"/>
      <c r="BG459" s="117"/>
      <c r="BH459" s="117"/>
    </row>
    <row r="460" spans="55:60" x14ac:dyDescent="0.2">
      <c r="BC460" s="120"/>
      <c r="BD460" s="120"/>
      <c r="BE460" s="120"/>
      <c r="BF460" s="120"/>
      <c r="BG460" s="117"/>
      <c r="BH460" s="117"/>
    </row>
    <row r="461" spans="55:60" x14ac:dyDescent="0.2">
      <c r="BC461" s="120"/>
      <c r="BD461" s="120"/>
      <c r="BE461" s="120"/>
      <c r="BF461" s="120"/>
      <c r="BG461" s="117"/>
      <c r="BH461" s="117"/>
    </row>
    <row r="462" spans="55:60" x14ac:dyDescent="0.2">
      <c r="BC462" s="120"/>
      <c r="BD462" s="120"/>
      <c r="BE462" s="120"/>
      <c r="BF462" s="120"/>
      <c r="BG462" s="117"/>
      <c r="BH462" s="117"/>
    </row>
    <row r="463" spans="55:60" x14ac:dyDescent="0.2">
      <c r="BC463" s="120"/>
      <c r="BD463" s="120"/>
      <c r="BE463" s="120"/>
      <c r="BF463" s="120"/>
      <c r="BG463" s="117"/>
      <c r="BH463" s="117"/>
    </row>
    <row r="464" spans="55:60" x14ac:dyDescent="0.2">
      <c r="BC464" s="120"/>
      <c r="BD464" s="120"/>
      <c r="BE464" s="120"/>
      <c r="BF464" s="120"/>
      <c r="BG464" s="117"/>
      <c r="BH464" s="117"/>
    </row>
    <row r="465" spans="55:60" x14ac:dyDescent="0.2">
      <c r="BC465" s="120"/>
      <c r="BD465" s="120"/>
      <c r="BE465" s="120"/>
      <c r="BF465" s="120"/>
      <c r="BG465" s="117"/>
      <c r="BH465" s="117"/>
    </row>
    <row r="466" spans="55:60" x14ac:dyDescent="0.2">
      <c r="BC466" s="120"/>
      <c r="BD466" s="120"/>
      <c r="BE466" s="120"/>
      <c r="BF466" s="120"/>
      <c r="BG466" s="117"/>
      <c r="BH466" s="117"/>
    </row>
    <row r="467" spans="55:60" x14ac:dyDescent="0.2">
      <c r="BC467" s="120"/>
      <c r="BD467" s="120"/>
      <c r="BE467" s="120"/>
      <c r="BF467" s="120"/>
      <c r="BG467" s="117"/>
      <c r="BH467" s="117"/>
    </row>
    <row r="468" spans="55:60" x14ac:dyDescent="0.2">
      <c r="BC468" s="120"/>
      <c r="BD468" s="120"/>
      <c r="BE468" s="120"/>
      <c r="BF468" s="120"/>
      <c r="BG468" s="117"/>
      <c r="BH468" s="117"/>
    </row>
    <row r="469" spans="55:60" x14ac:dyDescent="0.2">
      <c r="BC469" s="120"/>
      <c r="BD469" s="120"/>
      <c r="BE469" s="120"/>
      <c r="BF469" s="120"/>
      <c r="BG469" s="117"/>
      <c r="BH469" s="117"/>
    </row>
    <row r="470" spans="55:60" x14ac:dyDescent="0.2">
      <c r="BC470" s="120"/>
      <c r="BD470" s="120"/>
      <c r="BE470" s="120"/>
      <c r="BF470" s="120"/>
      <c r="BG470" s="117"/>
      <c r="BH470" s="117"/>
    </row>
    <row r="471" spans="55:60" x14ac:dyDescent="0.2">
      <c r="BC471" s="120"/>
      <c r="BD471" s="120"/>
      <c r="BE471" s="120"/>
      <c r="BF471" s="120"/>
      <c r="BG471" s="117"/>
      <c r="BH471" s="117"/>
    </row>
    <row r="472" spans="55:60" x14ac:dyDescent="0.2">
      <c r="BC472" s="120"/>
      <c r="BD472" s="120"/>
      <c r="BE472" s="120"/>
      <c r="BF472" s="120"/>
      <c r="BG472" s="117"/>
      <c r="BH472" s="117"/>
    </row>
    <row r="473" spans="55:60" x14ac:dyDescent="0.2">
      <c r="BC473" s="120"/>
      <c r="BD473" s="120"/>
      <c r="BE473" s="120"/>
      <c r="BF473" s="120"/>
      <c r="BG473" s="117"/>
      <c r="BH473" s="117"/>
    </row>
    <row r="474" spans="55:60" x14ac:dyDescent="0.2">
      <c r="BC474" s="120"/>
      <c r="BD474" s="120"/>
      <c r="BE474" s="120"/>
      <c r="BF474" s="120"/>
      <c r="BG474" s="117"/>
      <c r="BH474" s="117"/>
    </row>
    <row r="475" spans="55:60" x14ac:dyDescent="0.2">
      <c r="BC475" s="120"/>
      <c r="BD475" s="120"/>
      <c r="BE475" s="120"/>
      <c r="BF475" s="120"/>
      <c r="BG475" s="117"/>
      <c r="BH475" s="117"/>
    </row>
    <row r="476" spans="55:60" x14ac:dyDescent="0.2">
      <c r="BC476" s="120"/>
      <c r="BD476" s="120"/>
      <c r="BE476" s="120"/>
      <c r="BF476" s="120"/>
      <c r="BG476" s="117"/>
      <c r="BH476" s="117"/>
    </row>
    <row r="477" spans="55:60" x14ac:dyDescent="0.2">
      <c r="BC477" s="120"/>
      <c r="BD477" s="120"/>
      <c r="BE477" s="120"/>
      <c r="BF477" s="120"/>
      <c r="BG477" s="117"/>
      <c r="BH477" s="117"/>
    </row>
    <row r="478" spans="55:60" x14ac:dyDescent="0.2">
      <c r="BC478" s="120"/>
      <c r="BD478" s="120"/>
      <c r="BE478" s="120"/>
      <c r="BF478" s="120"/>
      <c r="BG478" s="117"/>
      <c r="BH478" s="117"/>
    </row>
    <row r="479" spans="55:60" x14ac:dyDescent="0.2">
      <c r="BC479" s="120"/>
      <c r="BD479" s="120"/>
      <c r="BE479" s="120"/>
      <c r="BF479" s="120"/>
      <c r="BG479" s="117"/>
      <c r="BH479" s="117"/>
    </row>
    <row r="480" spans="55:60" x14ac:dyDescent="0.2">
      <c r="BC480" s="120"/>
      <c r="BD480" s="120"/>
      <c r="BE480" s="120"/>
      <c r="BF480" s="120"/>
      <c r="BG480" s="117"/>
      <c r="BH480" s="117"/>
    </row>
    <row r="481" spans="55:60" x14ac:dyDescent="0.2">
      <c r="BC481" s="120"/>
      <c r="BD481" s="120"/>
      <c r="BE481" s="120"/>
      <c r="BF481" s="120"/>
      <c r="BG481" s="117"/>
      <c r="BH481" s="117"/>
    </row>
    <row r="482" spans="55:60" x14ac:dyDescent="0.2">
      <c r="BC482" s="120"/>
      <c r="BD482" s="120"/>
      <c r="BE482" s="120"/>
      <c r="BF482" s="120"/>
      <c r="BG482" s="117"/>
      <c r="BH482" s="117"/>
    </row>
    <row r="483" spans="55:60" x14ac:dyDescent="0.2">
      <c r="BC483" s="120"/>
      <c r="BD483" s="120"/>
      <c r="BE483" s="120"/>
      <c r="BF483" s="120"/>
      <c r="BG483" s="117"/>
      <c r="BH483" s="117"/>
    </row>
    <row r="484" spans="55:60" x14ac:dyDescent="0.2">
      <c r="BC484" s="120"/>
      <c r="BD484" s="120"/>
      <c r="BE484" s="120"/>
      <c r="BF484" s="120"/>
      <c r="BG484" s="117"/>
      <c r="BH484" s="117"/>
    </row>
    <row r="485" spans="55:60" x14ac:dyDescent="0.2">
      <c r="BC485" s="120"/>
      <c r="BD485" s="120"/>
      <c r="BE485" s="120"/>
      <c r="BF485" s="120"/>
      <c r="BG485" s="117"/>
      <c r="BH485" s="117"/>
    </row>
    <row r="486" spans="55:60" x14ac:dyDescent="0.2">
      <c r="BC486" s="120"/>
      <c r="BD486" s="120"/>
      <c r="BE486" s="120"/>
      <c r="BF486" s="120"/>
      <c r="BG486" s="117"/>
      <c r="BH486" s="117"/>
    </row>
    <row r="487" spans="55:60" x14ac:dyDescent="0.2">
      <c r="BC487" s="120"/>
      <c r="BD487" s="120"/>
      <c r="BE487" s="120"/>
      <c r="BF487" s="120"/>
      <c r="BG487" s="117"/>
      <c r="BH487" s="117"/>
    </row>
    <row r="488" spans="55:60" x14ac:dyDescent="0.2">
      <c r="BC488" s="120"/>
      <c r="BD488" s="120"/>
      <c r="BE488" s="120"/>
      <c r="BF488" s="120"/>
      <c r="BG488" s="117"/>
      <c r="BH488" s="117"/>
    </row>
    <row r="489" spans="55:60" x14ac:dyDescent="0.2">
      <c r="BC489" s="120"/>
      <c r="BD489" s="120"/>
      <c r="BE489" s="120"/>
      <c r="BF489" s="120"/>
      <c r="BG489" s="117"/>
      <c r="BH489" s="117"/>
    </row>
    <row r="490" spans="55:60" x14ac:dyDescent="0.2">
      <c r="BC490" s="120"/>
      <c r="BD490" s="120"/>
      <c r="BE490" s="120"/>
      <c r="BF490" s="120"/>
      <c r="BG490" s="117"/>
      <c r="BH490" s="117"/>
    </row>
    <row r="491" spans="55:60" x14ac:dyDescent="0.2">
      <c r="BC491" s="120"/>
      <c r="BD491" s="120"/>
      <c r="BE491" s="120"/>
      <c r="BF491" s="120"/>
      <c r="BG491" s="117"/>
      <c r="BH491" s="117"/>
    </row>
    <row r="492" spans="55:60" x14ac:dyDescent="0.2">
      <c r="BC492" s="120"/>
      <c r="BD492" s="120"/>
      <c r="BE492" s="120"/>
      <c r="BF492" s="120"/>
      <c r="BG492" s="117"/>
      <c r="BH492" s="117"/>
    </row>
    <row r="493" spans="55:60" x14ac:dyDescent="0.2">
      <c r="BC493" s="120"/>
      <c r="BD493" s="120"/>
      <c r="BE493" s="120"/>
      <c r="BF493" s="120"/>
      <c r="BG493" s="117"/>
      <c r="BH493" s="117"/>
    </row>
    <row r="494" spans="55:60" x14ac:dyDescent="0.2">
      <c r="BC494" s="120"/>
      <c r="BD494" s="120"/>
      <c r="BE494" s="120"/>
      <c r="BF494" s="120"/>
      <c r="BG494" s="117"/>
      <c r="BH494" s="117"/>
    </row>
    <row r="495" spans="55:60" x14ac:dyDescent="0.2">
      <c r="BC495" s="120"/>
      <c r="BD495" s="120"/>
      <c r="BE495" s="120"/>
      <c r="BF495" s="120"/>
      <c r="BG495" s="117"/>
      <c r="BH495" s="117"/>
    </row>
    <row r="496" spans="55:60" x14ac:dyDescent="0.2">
      <c r="BC496" s="120"/>
      <c r="BD496" s="120"/>
      <c r="BE496" s="120"/>
      <c r="BF496" s="120"/>
      <c r="BG496" s="117"/>
      <c r="BH496" s="117"/>
    </row>
    <row r="497" spans="55:60" x14ac:dyDescent="0.2">
      <c r="BC497" s="120"/>
      <c r="BD497" s="120"/>
      <c r="BE497" s="120"/>
      <c r="BF497" s="120"/>
      <c r="BG497" s="117"/>
      <c r="BH497" s="117"/>
    </row>
    <row r="498" spans="55:60" x14ac:dyDescent="0.2">
      <c r="BC498" s="120"/>
      <c r="BD498" s="120"/>
      <c r="BE498" s="120"/>
      <c r="BF498" s="120"/>
      <c r="BG498" s="117"/>
      <c r="BH498" s="117"/>
    </row>
    <row r="499" spans="55:60" x14ac:dyDescent="0.2">
      <c r="BC499" s="120"/>
      <c r="BD499" s="120"/>
      <c r="BE499" s="120"/>
      <c r="BF499" s="120"/>
      <c r="BG499" s="117"/>
      <c r="BH499" s="117"/>
    </row>
    <row r="500" spans="55:60" x14ac:dyDescent="0.2">
      <c r="BC500" s="120"/>
      <c r="BD500" s="120"/>
      <c r="BE500" s="120"/>
      <c r="BF500" s="120"/>
      <c r="BG500" s="117"/>
      <c r="BH500" s="117"/>
    </row>
    <row r="501" spans="55:60" x14ac:dyDescent="0.2">
      <c r="BC501" s="120"/>
      <c r="BD501" s="120"/>
      <c r="BE501" s="120"/>
      <c r="BF501" s="120"/>
      <c r="BG501" s="117"/>
      <c r="BH501" s="117"/>
    </row>
    <row r="502" spans="55:60" x14ac:dyDescent="0.2">
      <c r="BC502" s="120"/>
      <c r="BD502" s="120"/>
      <c r="BE502" s="120"/>
      <c r="BF502" s="120"/>
      <c r="BG502" s="117"/>
      <c r="BH502" s="117"/>
    </row>
    <row r="503" spans="55:60" x14ac:dyDescent="0.2">
      <c r="BC503" s="120"/>
      <c r="BD503" s="120"/>
      <c r="BE503" s="120"/>
      <c r="BF503" s="120"/>
      <c r="BG503" s="117"/>
      <c r="BH503" s="117"/>
    </row>
    <row r="504" spans="55:60" x14ac:dyDescent="0.2">
      <c r="BC504" s="120"/>
      <c r="BD504" s="120"/>
      <c r="BE504" s="120"/>
      <c r="BF504" s="120"/>
      <c r="BG504" s="117"/>
      <c r="BH504" s="117"/>
    </row>
    <row r="505" spans="55:60" x14ac:dyDescent="0.2">
      <c r="BC505" s="120"/>
      <c r="BD505" s="120"/>
      <c r="BE505" s="120"/>
      <c r="BF505" s="120"/>
      <c r="BG505" s="117"/>
      <c r="BH505" s="117"/>
    </row>
    <row r="506" spans="55:60" x14ac:dyDescent="0.2">
      <c r="BC506" s="120"/>
      <c r="BD506" s="120"/>
      <c r="BE506" s="120"/>
      <c r="BF506" s="120"/>
      <c r="BG506" s="117"/>
      <c r="BH506" s="117"/>
    </row>
    <row r="507" spans="55:60" x14ac:dyDescent="0.2">
      <c r="BC507" s="120"/>
      <c r="BD507" s="120"/>
      <c r="BE507" s="120"/>
      <c r="BF507" s="120"/>
      <c r="BG507" s="117"/>
      <c r="BH507" s="117"/>
    </row>
    <row r="508" spans="55:60" x14ac:dyDescent="0.2">
      <c r="BC508" s="120"/>
      <c r="BD508" s="120"/>
      <c r="BE508" s="120"/>
      <c r="BF508" s="120"/>
      <c r="BG508" s="117"/>
      <c r="BH508" s="117"/>
    </row>
    <row r="509" spans="55:60" x14ac:dyDescent="0.2">
      <c r="BC509" s="120"/>
      <c r="BD509" s="120"/>
      <c r="BE509" s="120"/>
      <c r="BF509" s="120"/>
      <c r="BG509" s="117"/>
      <c r="BH509" s="117"/>
    </row>
    <row r="510" spans="55:60" x14ac:dyDescent="0.2">
      <c r="BC510" s="120"/>
      <c r="BD510" s="120"/>
      <c r="BE510" s="120"/>
      <c r="BF510" s="120"/>
      <c r="BG510" s="117"/>
      <c r="BH510" s="117"/>
    </row>
    <row r="511" spans="55:60" x14ac:dyDescent="0.2">
      <c r="BC511" s="120"/>
      <c r="BD511" s="120"/>
      <c r="BE511" s="120"/>
      <c r="BF511" s="120"/>
      <c r="BG511" s="117"/>
      <c r="BH511" s="117"/>
    </row>
    <row r="512" spans="55:60" x14ac:dyDescent="0.2">
      <c r="BC512" s="120"/>
      <c r="BD512" s="120"/>
      <c r="BE512" s="120"/>
      <c r="BF512" s="120"/>
      <c r="BG512" s="117"/>
      <c r="BH512" s="117"/>
    </row>
    <row r="513" spans="55:60" x14ac:dyDescent="0.2">
      <c r="BC513" s="120"/>
      <c r="BD513" s="120"/>
      <c r="BE513" s="120"/>
      <c r="BF513" s="120"/>
      <c r="BG513" s="117"/>
      <c r="BH513" s="117"/>
    </row>
    <row r="514" spans="55:60" x14ac:dyDescent="0.2">
      <c r="BC514" s="120"/>
      <c r="BD514" s="120"/>
      <c r="BE514" s="120"/>
      <c r="BF514" s="120"/>
      <c r="BG514" s="117"/>
      <c r="BH514" s="117"/>
    </row>
    <row r="515" spans="55:60" x14ac:dyDescent="0.2">
      <c r="BC515" s="120"/>
      <c r="BD515" s="120"/>
      <c r="BE515" s="120"/>
      <c r="BF515" s="120"/>
      <c r="BG515" s="117"/>
      <c r="BH515" s="117"/>
    </row>
    <row r="516" spans="55:60" x14ac:dyDescent="0.2">
      <c r="BC516" s="120"/>
      <c r="BD516" s="120"/>
      <c r="BE516" s="120"/>
      <c r="BF516" s="120"/>
      <c r="BG516" s="117"/>
      <c r="BH516" s="117"/>
    </row>
    <row r="517" spans="55:60" x14ac:dyDescent="0.2">
      <c r="BC517" s="120"/>
      <c r="BD517" s="120"/>
      <c r="BE517" s="120"/>
      <c r="BF517" s="120"/>
      <c r="BG517" s="117"/>
      <c r="BH517" s="117"/>
    </row>
    <row r="518" spans="55:60" x14ac:dyDescent="0.2">
      <c r="BC518" s="120"/>
      <c r="BD518" s="120"/>
      <c r="BE518" s="120"/>
      <c r="BF518" s="120"/>
      <c r="BG518" s="117"/>
      <c r="BH518" s="117"/>
    </row>
    <row r="519" spans="55:60" x14ac:dyDescent="0.2">
      <c r="BC519" s="120"/>
      <c r="BD519" s="120"/>
      <c r="BE519" s="120"/>
      <c r="BF519" s="120"/>
      <c r="BG519" s="117"/>
      <c r="BH519" s="117"/>
    </row>
    <row r="520" spans="55:60" x14ac:dyDescent="0.2">
      <c r="BC520" s="120"/>
      <c r="BD520" s="120"/>
      <c r="BE520" s="120"/>
      <c r="BF520" s="120"/>
      <c r="BG520" s="117"/>
      <c r="BH520" s="117"/>
    </row>
    <row r="521" spans="55:60" x14ac:dyDescent="0.2">
      <c r="BC521" s="120"/>
      <c r="BD521" s="120"/>
      <c r="BE521" s="120"/>
      <c r="BF521" s="120"/>
      <c r="BG521" s="117"/>
      <c r="BH521" s="117"/>
    </row>
    <row r="522" spans="55:60" x14ac:dyDescent="0.2">
      <c r="BC522" s="120"/>
      <c r="BD522" s="120"/>
      <c r="BE522" s="120"/>
      <c r="BF522" s="120"/>
      <c r="BG522" s="117"/>
      <c r="BH522" s="117"/>
    </row>
    <row r="523" spans="55:60" x14ac:dyDescent="0.2">
      <c r="BC523" s="120"/>
      <c r="BD523" s="120"/>
      <c r="BE523" s="120"/>
      <c r="BF523" s="120"/>
      <c r="BG523" s="117"/>
      <c r="BH523" s="117"/>
    </row>
    <row r="524" spans="55:60" x14ac:dyDescent="0.2">
      <c r="BC524" s="120"/>
      <c r="BD524" s="120"/>
      <c r="BE524" s="120"/>
      <c r="BF524" s="120"/>
      <c r="BG524" s="117"/>
      <c r="BH524" s="117"/>
    </row>
    <row r="525" spans="55:60" x14ac:dyDescent="0.2">
      <c r="BC525" s="120"/>
      <c r="BD525" s="120"/>
      <c r="BE525" s="120"/>
      <c r="BF525" s="120"/>
      <c r="BG525" s="117"/>
      <c r="BH525" s="117"/>
    </row>
    <row r="526" spans="55:60" x14ac:dyDescent="0.2">
      <c r="BC526" s="120"/>
      <c r="BD526" s="120"/>
      <c r="BE526" s="120"/>
      <c r="BF526" s="120"/>
      <c r="BG526" s="117"/>
      <c r="BH526" s="117"/>
    </row>
    <row r="527" spans="55:60" x14ac:dyDescent="0.2">
      <c r="BC527" s="120"/>
      <c r="BD527" s="120"/>
      <c r="BE527" s="120"/>
      <c r="BF527" s="120"/>
      <c r="BG527" s="117"/>
      <c r="BH527" s="117"/>
    </row>
    <row r="528" spans="55:60" x14ac:dyDescent="0.2">
      <c r="BC528" s="120"/>
      <c r="BD528" s="120"/>
      <c r="BE528" s="120"/>
      <c r="BF528" s="120"/>
      <c r="BG528" s="117"/>
      <c r="BH528" s="117"/>
    </row>
    <row r="529" spans="55:60" x14ac:dyDescent="0.2">
      <c r="BC529" s="120"/>
      <c r="BD529" s="120"/>
      <c r="BE529" s="120"/>
      <c r="BF529" s="120"/>
      <c r="BG529" s="117"/>
      <c r="BH529" s="117"/>
    </row>
    <row r="530" spans="55:60" x14ac:dyDescent="0.2">
      <c r="BC530" s="120"/>
      <c r="BD530" s="120"/>
      <c r="BE530" s="120"/>
      <c r="BF530" s="120"/>
      <c r="BG530" s="117"/>
      <c r="BH530" s="117"/>
    </row>
    <row r="531" spans="55:60" x14ac:dyDescent="0.2">
      <c r="BC531" s="120"/>
      <c r="BD531" s="120"/>
      <c r="BE531" s="120"/>
      <c r="BF531" s="120"/>
      <c r="BG531" s="117"/>
      <c r="BH531" s="117"/>
    </row>
    <row r="532" spans="55:60" x14ac:dyDescent="0.2">
      <c r="BC532" s="120"/>
      <c r="BD532" s="120"/>
      <c r="BE532" s="120"/>
      <c r="BF532" s="120"/>
      <c r="BG532" s="117"/>
      <c r="BH532" s="117"/>
    </row>
    <row r="533" spans="55:60" x14ac:dyDescent="0.2">
      <c r="BC533" s="120"/>
      <c r="BD533" s="120"/>
      <c r="BE533" s="120"/>
      <c r="BF533" s="120"/>
      <c r="BG533" s="117"/>
      <c r="BH533" s="117"/>
    </row>
    <row r="534" spans="55:60" x14ac:dyDescent="0.2">
      <c r="BC534" s="120"/>
      <c r="BD534" s="120"/>
      <c r="BE534" s="120"/>
      <c r="BF534" s="120"/>
      <c r="BG534" s="117"/>
      <c r="BH534" s="117"/>
    </row>
    <row r="535" spans="55:60" x14ac:dyDescent="0.2">
      <c r="BC535" s="120"/>
      <c r="BD535" s="120"/>
      <c r="BE535" s="120"/>
      <c r="BF535" s="120"/>
      <c r="BG535" s="117"/>
      <c r="BH535" s="117"/>
    </row>
    <row r="536" spans="55:60" x14ac:dyDescent="0.2">
      <c r="BC536" s="120"/>
      <c r="BD536" s="120"/>
      <c r="BE536" s="120"/>
      <c r="BF536" s="120"/>
      <c r="BG536" s="117"/>
      <c r="BH536" s="117"/>
    </row>
    <row r="537" spans="55:60" x14ac:dyDescent="0.2">
      <c r="BC537" s="120"/>
      <c r="BD537" s="120"/>
      <c r="BE537" s="120"/>
      <c r="BF537" s="120"/>
      <c r="BG537" s="117"/>
      <c r="BH537" s="117"/>
    </row>
    <row r="538" spans="55:60" x14ac:dyDescent="0.2">
      <c r="BC538" s="120"/>
      <c r="BD538" s="120"/>
      <c r="BE538" s="120"/>
      <c r="BF538" s="120"/>
      <c r="BG538" s="117"/>
      <c r="BH538" s="117"/>
    </row>
    <row r="539" spans="55:60" x14ac:dyDescent="0.2">
      <c r="BC539" s="120"/>
      <c r="BD539" s="120"/>
      <c r="BE539" s="120"/>
      <c r="BF539" s="120"/>
      <c r="BG539" s="117"/>
      <c r="BH539" s="117"/>
    </row>
    <row r="540" spans="55:60" x14ac:dyDescent="0.2">
      <c r="BC540" s="120"/>
      <c r="BD540" s="120"/>
      <c r="BE540" s="120"/>
      <c r="BF540" s="120"/>
      <c r="BG540" s="117"/>
      <c r="BH540" s="117"/>
    </row>
    <row r="541" spans="55:60" x14ac:dyDescent="0.2">
      <c r="BC541" s="120"/>
      <c r="BD541" s="120"/>
      <c r="BE541" s="120"/>
      <c r="BF541" s="120"/>
      <c r="BG541" s="117"/>
      <c r="BH541" s="117"/>
    </row>
    <row r="542" spans="55:60" x14ac:dyDescent="0.2">
      <c r="BC542" s="120"/>
      <c r="BD542" s="120"/>
      <c r="BE542" s="120"/>
      <c r="BF542" s="120"/>
      <c r="BG542" s="117"/>
      <c r="BH542" s="117"/>
    </row>
    <row r="543" spans="55:60" x14ac:dyDescent="0.2">
      <c r="BC543" s="120"/>
      <c r="BD543" s="120"/>
      <c r="BE543" s="120"/>
      <c r="BF543" s="120"/>
      <c r="BG543" s="117"/>
      <c r="BH543" s="117"/>
    </row>
    <row r="544" spans="55:60" x14ac:dyDescent="0.2">
      <c r="BC544" s="120"/>
      <c r="BD544" s="120"/>
      <c r="BE544" s="120"/>
      <c r="BF544" s="120"/>
      <c r="BG544" s="117"/>
      <c r="BH544" s="117"/>
    </row>
    <row r="545" spans="55:60" x14ac:dyDescent="0.2">
      <c r="BC545" s="120"/>
      <c r="BD545" s="120"/>
      <c r="BE545" s="120"/>
      <c r="BF545" s="120"/>
      <c r="BG545" s="117"/>
      <c r="BH545" s="117"/>
    </row>
    <row r="546" spans="55:60" x14ac:dyDescent="0.2">
      <c r="BC546" s="120"/>
      <c r="BD546" s="120"/>
      <c r="BE546" s="120"/>
      <c r="BF546" s="120"/>
      <c r="BG546" s="117"/>
      <c r="BH546" s="117"/>
    </row>
    <row r="547" spans="55:60" x14ac:dyDescent="0.2">
      <c r="BC547" s="120"/>
      <c r="BD547" s="120"/>
      <c r="BE547" s="120"/>
      <c r="BF547" s="120"/>
      <c r="BG547" s="117"/>
      <c r="BH547" s="117"/>
    </row>
    <row r="548" spans="55:60" x14ac:dyDescent="0.2">
      <c r="BC548" s="120"/>
      <c r="BD548" s="120"/>
      <c r="BE548" s="120"/>
      <c r="BF548" s="120"/>
      <c r="BG548" s="117"/>
      <c r="BH548" s="117"/>
    </row>
    <row r="549" spans="55:60" x14ac:dyDescent="0.2">
      <c r="BC549" s="120"/>
      <c r="BD549" s="120"/>
      <c r="BE549" s="120"/>
      <c r="BF549" s="120"/>
      <c r="BG549" s="117"/>
      <c r="BH549" s="117"/>
    </row>
    <row r="550" spans="55:60" x14ac:dyDescent="0.2">
      <c r="BC550" s="120"/>
      <c r="BD550" s="120"/>
      <c r="BE550" s="120"/>
      <c r="BF550" s="120"/>
      <c r="BG550" s="117"/>
      <c r="BH550" s="117"/>
    </row>
    <row r="551" spans="55:60" x14ac:dyDescent="0.2">
      <c r="BC551" s="120"/>
      <c r="BD551" s="120"/>
      <c r="BE551" s="120"/>
      <c r="BF551" s="120"/>
      <c r="BG551" s="117"/>
      <c r="BH551" s="117"/>
    </row>
    <row r="552" spans="55:60" x14ac:dyDescent="0.2">
      <c r="BC552" s="120"/>
      <c r="BD552" s="120"/>
      <c r="BE552" s="120"/>
      <c r="BF552" s="120"/>
      <c r="BG552" s="117"/>
      <c r="BH552" s="117"/>
    </row>
    <row r="553" spans="55:60" x14ac:dyDescent="0.2">
      <c r="BC553" s="120"/>
      <c r="BD553" s="120"/>
      <c r="BE553" s="120"/>
      <c r="BF553" s="120"/>
      <c r="BG553" s="117"/>
      <c r="BH553" s="117"/>
    </row>
    <row r="554" spans="55:60" x14ac:dyDescent="0.2">
      <c r="BC554" s="120"/>
      <c r="BD554" s="120"/>
      <c r="BE554" s="120"/>
      <c r="BF554" s="120"/>
      <c r="BG554" s="117"/>
      <c r="BH554" s="117"/>
    </row>
    <row r="555" spans="55:60" x14ac:dyDescent="0.2">
      <c r="BC555" s="120"/>
      <c r="BD555" s="120"/>
      <c r="BE555" s="120"/>
      <c r="BF555" s="120"/>
      <c r="BG555" s="117"/>
      <c r="BH555" s="117"/>
    </row>
    <row r="556" spans="55:60" x14ac:dyDescent="0.2">
      <c r="BC556" s="120"/>
      <c r="BD556" s="120"/>
      <c r="BE556" s="120"/>
      <c r="BF556" s="120"/>
      <c r="BG556" s="117"/>
      <c r="BH556" s="117"/>
    </row>
    <row r="557" spans="55:60" x14ac:dyDescent="0.2">
      <c r="BC557" s="120"/>
      <c r="BD557" s="120"/>
      <c r="BE557" s="120"/>
      <c r="BF557" s="120"/>
      <c r="BG557" s="117"/>
      <c r="BH557" s="117"/>
    </row>
    <row r="558" spans="55:60" x14ac:dyDescent="0.2">
      <c r="BC558" s="120"/>
      <c r="BD558" s="120"/>
      <c r="BE558" s="120"/>
      <c r="BF558" s="120"/>
      <c r="BG558" s="117"/>
      <c r="BH558" s="117"/>
    </row>
    <row r="559" spans="55:60" x14ac:dyDescent="0.2">
      <c r="BC559" s="120"/>
      <c r="BD559" s="120"/>
      <c r="BE559" s="120"/>
      <c r="BF559" s="120"/>
      <c r="BG559" s="117"/>
      <c r="BH559" s="117"/>
    </row>
    <row r="560" spans="55:60" x14ac:dyDescent="0.2">
      <c r="BC560" s="120"/>
      <c r="BD560" s="120"/>
      <c r="BE560" s="120"/>
      <c r="BF560" s="120"/>
      <c r="BG560" s="117"/>
      <c r="BH560" s="117"/>
    </row>
    <row r="561" spans="55:60" x14ac:dyDescent="0.2">
      <c r="BC561" s="120"/>
      <c r="BD561" s="120"/>
      <c r="BE561" s="120"/>
      <c r="BF561" s="120"/>
      <c r="BG561" s="117"/>
      <c r="BH561" s="117"/>
    </row>
    <row r="562" spans="55:60" x14ac:dyDescent="0.2">
      <c r="BC562" s="120"/>
      <c r="BD562" s="120"/>
      <c r="BE562" s="120"/>
      <c r="BF562" s="120"/>
      <c r="BG562" s="117"/>
      <c r="BH562" s="117"/>
    </row>
    <row r="563" spans="55:60" x14ac:dyDescent="0.2">
      <c r="BC563" s="120"/>
      <c r="BD563" s="120"/>
      <c r="BE563" s="120"/>
      <c r="BF563" s="120"/>
      <c r="BG563" s="117"/>
      <c r="BH563" s="117"/>
    </row>
    <row r="564" spans="55:60" x14ac:dyDescent="0.2">
      <c r="BC564" s="120"/>
      <c r="BD564" s="120"/>
      <c r="BE564" s="120"/>
      <c r="BF564" s="120"/>
      <c r="BG564" s="117"/>
      <c r="BH564" s="117"/>
    </row>
    <row r="565" spans="55:60" x14ac:dyDescent="0.2">
      <c r="BC565" s="120"/>
      <c r="BD565" s="120"/>
      <c r="BE565" s="120"/>
      <c r="BF565" s="120"/>
      <c r="BG565" s="117"/>
      <c r="BH565" s="117"/>
    </row>
    <row r="566" spans="55:60" x14ac:dyDescent="0.2">
      <c r="BC566" s="120"/>
      <c r="BD566" s="120"/>
      <c r="BE566" s="120"/>
      <c r="BF566" s="120"/>
      <c r="BG566" s="117"/>
      <c r="BH566" s="117"/>
    </row>
    <row r="567" spans="55:60" x14ac:dyDescent="0.2">
      <c r="BC567" s="120"/>
      <c r="BD567" s="120"/>
      <c r="BE567" s="120"/>
      <c r="BF567" s="120"/>
      <c r="BG567" s="117"/>
      <c r="BH567" s="117"/>
    </row>
    <row r="568" spans="55:60" x14ac:dyDescent="0.2">
      <c r="BC568" s="120"/>
      <c r="BD568" s="120"/>
      <c r="BE568" s="120"/>
      <c r="BF568" s="120"/>
      <c r="BG568" s="117"/>
      <c r="BH568" s="117"/>
    </row>
    <row r="569" spans="55:60" x14ac:dyDescent="0.2">
      <c r="BC569" s="120"/>
      <c r="BD569" s="120"/>
      <c r="BE569" s="120"/>
      <c r="BF569" s="120"/>
      <c r="BG569" s="117"/>
      <c r="BH569" s="117"/>
    </row>
    <row r="570" spans="55:60" x14ac:dyDescent="0.2">
      <c r="BC570" s="120"/>
      <c r="BD570" s="120"/>
      <c r="BE570" s="120"/>
      <c r="BF570" s="120"/>
      <c r="BG570" s="117"/>
      <c r="BH570" s="117"/>
    </row>
    <row r="571" spans="55:60" x14ac:dyDescent="0.2">
      <c r="BC571" s="120"/>
      <c r="BD571" s="120"/>
      <c r="BE571" s="120"/>
      <c r="BF571" s="120"/>
      <c r="BG571" s="117"/>
      <c r="BH571" s="117"/>
    </row>
    <row r="572" spans="55:60" x14ac:dyDescent="0.2">
      <c r="BC572" s="120"/>
      <c r="BD572" s="120"/>
      <c r="BE572" s="120"/>
      <c r="BF572" s="120"/>
      <c r="BG572" s="117"/>
      <c r="BH572" s="117"/>
    </row>
    <row r="573" spans="55:60" x14ac:dyDescent="0.2">
      <c r="BC573" s="120"/>
      <c r="BD573" s="120"/>
      <c r="BE573" s="120"/>
      <c r="BF573" s="120"/>
      <c r="BG573" s="117"/>
      <c r="BH573" s="117"/>
    </row>
    <row r="574" spans="55:60" x14ac:dyDescent="0.2">
      <c r="BC574" s="120"/>
      <c r="BD574" s="120"/>
      <c r="BE574" s="120"/>
      <c r="BF574" s="120"/>
      <c r="BG574" s="117"/>
      <c r="BH574" s="117"/>
    </row>
    <row r="575" spans="55:60" x14ac:dyDescent="0.2">
      <c r="BC575" s="120"/>
      <c r="BD575" s="120"/>
      <c r="BE575" s="120"/>
      <c r="BF575" s="120"/>
      <c r="BG575" s="117"/>
      <c r="BH575" s="117"/>
    </row>
    <row r="576" spans="55:60" x14ac:dyDescent="0.2">
      <c r="BC576" s="120"/>
      <c r="BD576" s="120"/>
      <c r="BE576" s="120"/>
      <c r="BF576" s="120"/>
      <c r="BG576" s="117"/>
      <c r="BH576" s="117"/>
    </row>
    <row r="577" spans="55:60" x14ac:dyDescent="0.2">
      <c r="BC577" s="120"/>
      <c r="BD577" s="120"/>
      <c r="BE577" s="120"/>
      <c r="BF577" s="120"/>
      <c r="BG577" s="117"/>
      <c r="BH577" s="117"/>
    </row>
    <row r="578" spans="55:60" x14ac:dyDescent="0.2">
      <c r="BC578" s="120"/>
      <c r="BD578" s="120"/>
      <c r="BE578" s="120"/>
      <c r="BF578" s="120"/>
      <c r="BG578" s="117"/>
      <c r="BH578" s="117"/>
    </row>
    <row r="579" spans="55:60" x14ac:dyDescent="0.2">
      <c r="BC579" s="120"/>
      <c r="BD579" s="120"/>
      <c r="BE579" s="120"/>
      <c r="BF579" s="120"/>
      <c r="BG579" s="117"/>
      <c r="BH579" s="117"/>
    </row>
    <row r="580" spans="55:60" x14ac:dyDescent="0.2">
      <c r="BC580" s="120"/>
      <c r="BD580" s="120"/>
      <c r="BE580" s="120"/>
      <c r="BF580" s="120"/>
      <c r="BG580" s="117"/>
      <c r="BH580" s="117"/>
    </row>
    <row r="581" spans="55:60" x14ac:dyDescent="0.2">
      <c r="BC581" s="120"/>
      <c r="BD581" s="120"/>
      <c r="BE581" s="120"/>
      <c r="BF581" s="120"/>
      <c r="BG581" s="117"/>
      <c r="BH581" s="117"/>
    </row>
    <row r="582" spans="55:60" x14ac:dyDescent="0.2">
      <c r="BC582" s="120"/>
      <c r="BD582" s="120"/>
      <c r="BE582" s="120"/>
      <c r="BF582" s="120"/>
      <c r="BG582" s="117"/>
      <c r="BH582" s="117"/>
    </row>
    <row r="583" spans="55:60" x14ac:dyDescent="0.2">
      <c r="BC583" s="120"/>
      <c r="BD583" s="120"/>
      <c r="BE583" s="120"/>
      <c r="BF583" s="120"/>
      <c r="BG583" s="117"/>
      <c r="BH583" s="117"/>
    </row>
    <row r="584" spans="55:60" x14ac:dyDescent="0.2">
      <c r="BC584" s="120"/>
      <c r="BD584" s="120"/>
      <c r="BE584" s="120"/>
      <c r="BF584" s="120"/>
      <c r="BG584" s="117"/>
      <c r="BH584" s="117"/>
    </row>
    <row r="585" spans="55:60" x14ac:dyDescent="0.2">
      <c r="BC585" s="120"/>
      <c r="BD585" s="120"/>
      <c r="BE585" s="120"/>
      <c r="BF585" s="120"/>
      <c r="BG585" s="117"/>
      <c r="BH585" s="117"/>
    </row>
    <row r="586" spans="55:60" x14ac:dyDescent="0.2">
      <c r="BC586" s="120"/>
      <c r="BD586" s="120"/>
      <c r="BE586" s="120"/>
      <c r="BF586" s="120"/>
      <c r="BG586" s="117"/>
      <c r="BH586" s="117"/>
    </row>
    <row r="587" spans="55:60" x14ac:dyDescent="0.2">
      <c r="BC587" s="120"/>
      <c r="BD587" s="120"/>
      <c r="BE587" s="120"/>
      <c r="BF587" s="120"/>
      <c r="BG587" s="117"/>
      <c r="BH587" s="117"/>
    </row>
    <row r="588" spans="55:60" x14ac:dyDescent="0.2">
      <c r="BC588" s="120"/>
      <c r="BD588" s="120"/>
      <c r="BE588" s="120"/>
      <c r="BF588" s="120"/>
      <c r="BG588" s="117"/>
      <c r="BH588" s="117"/>
    </row>
    <row r="589" spans="55:60" x14ac:dyDescent="0.2">
      <c r="BC589" s="120"/>
      <c r="BD589" s="120"/>
      <c r="BE589" s="120"/>
      <c r="BF589" s="120"/>
      <c r="BG589" s="117"/>
      <c r="BH589" s="117"/>
    </row>
    <row r="590" spans="55:60" x14ac:dyDescent="0.2">
      <c r="BC590" s="120"/>
      <c r="BD590" s="120"/>
      <c r="BE590" s="120"/>
      <c r="BF590" s="120"/>
      <c r="BG590" s="117"/>
      <c r="BH590" s="117"/>
    </row>
    <row r="591" spans="55:60" x14ac:dyDescent="0.2">
      <c r="BC591" s="120"/>
      <c r="BD591" s="120"/>
      <c r="BE591" s="120"/>
      <c r="BF591" s="120"/>
      <c r="BG591" s="117"/>
      <c r="BH591" s="117"/>
    </row>
    <row r="592" spans="55:60" x14ac:dyDescent="0.2">
      <c r="BC592" s="120"/>
      <c r="BD592" s="120"/>
      <c r="BE592" s="120"/>
      <c r="BF592" s="120"/>
      <c r="BG592" s="117"/>
      <c r="BH592" s="117"/>
    </row>
    <row r="593" spans="55:60" x14ac:dyDescent="0.2">
      <c r="BC593" s="120"/>
      <c r="BD593" s="120"/>
      <c r="BE593" s="120"/>
      <c r="BF593" s="120"/>
      <c r="BG593" s="117"/>
      <c r="BH593" s="117"/>
    </row>
    <row r="594" spans="55:60" x14ac:dyDescent="0.2">
      <c r="BC594" s="120"/>
      <c r="BD594" s="120"/>
      <c r="BE594" s="120"/>
      <c r="BF594" s="120"/>
      <c r="BG594" s="117"/>
      <c r="BH594" s="117"/>
    </row>
    <row r="595" spans="55:60" x14ac:dyDescent="0.2">
      <c r="BC595" s="120"/>
      <c r="BD595" s="120"/>
      <c r="BE595" s="120"/>
      <c r="BF595" s="120"/>
      <c r="BG595" s="117"/>
      <c r="BH595" s="117"/>
    </row>
    <row r="596" spans="55:60" x14ac:dyDescent="0.2">
      <c r="BC596" s="120"/>
      <c r="BD596" s="120"/>
      <c r="BE596" s="120"/>
      <c r="BF596" s="120"/>
      <c r="BG596" s="117"/>
      <c r="BH596" s="117"/>
    </row>
    <row r="597" spans="55:60" x14ac:dyDescent="0.2">
      <c r="BC597" s="120"/>
      <c r="BD597" s="120"/>
      <c r="BE597" s="120"/>
      <c r="BF597" s="120"/>
      <c r="BG597" s="117"/>
      <c r="BH597" s="117"/>
    </row>
    <row r="598" spans="55:60" x14ac:dyDescent="0.2">
      <c r="BC598" s="120"/>
      <c r="BD598" s="120"/>
      <c r="BE598" s="120"/>
      <c r="BF598" s="120"/>
      <c r="BG598" s="117"/>
      <c r="BH598" s="117"/>
    </row>
    <row r="599" spans="55:60" x14ac:dyDescent="0.2">
      <c r="BC599" s="120"/>
      <c r="BD599" s="120"/>
      <c r="BE599" s="120"/>
      <c r="BF599" s="120"/>
      <c r="BG599" s="117"/>
      <c r="BH599" s="117"/>
    </row>
    <row r="600" spans="55:60" x14ac:dyDescent="0.2">
      <c r="BC600" s="120"/>
      <c r="BD600" s="120"/>
      <c r="BE600" s="120"/>
      <c r="BF600" s="120"/>
      <c r="BG600" s="117"/>
      <c r="BH600" s="117"/>
    </row>
    <row r="601" spans="55:60" x14ac:dyDescent="0.2">
      <c r="BC601" s="120"/>
      <c r="BD601" s="120"/>
      <c r="BE601" s="120"/>
      <c r="BF601" s="120"/>
      <c r="BG601" s="117"/>
      <c r="BH601" s="117"/>
    </row>
    <row r="602" spans="55:60" x14ac:dyDescent="0.2">
      <c r="BC602" s="120"/>
      <c r="BD602" s="120"/>
      <c r="BE602" s="120"/>
      <c r="BF602" s="120"/>
      <c r="BG602" s="117"/>
      <c r="BH602" s="117"/>
    </row>
    <row r="603" spans="55:60" x14ac:dyDescent="0.2">
      <c r="BC603" s="120"/>
      <c r="BD603" s="120"/>
      <c r="BE603" s="120"/>
      <c r="BF603" s="120"/>
      <c r="BG603" s="117"/>
      <c r="BH603" s="117"/>
    </row>
    <row r="604" spans="55:60" x14ac:dyDescent="0.2">
      <c r="BC604" s="120"/>
      <c r="BD604" s="120"/>
      <c r="BE604" s="120"/>
      <c r="BF604" s="120"/>
      <c r="BG604" s="117"/>
      <c r="BH604" s="117"/>
    </row>
    <row r="605" spans="55:60" x14ac:dyDescent="0.2">
      <c r="BC605" s="120"/>
      <c r="BD605" s="120"/>
      <c r="BE605" s="120"/>
      <c r="BF605" s="120"/>
      <c r="BG605" s="117"/>
      <c r="BH605" s="117"/>
    </row>
    <row r="606" spans="55:60" x14ac:dyDescent="0.2">
      <c r="BC606" s="120"/>
      <c r="BD606" s="120"/>
      <c r="BE606" s="120"/>
      <c r="BF606" s="120"/>
      <c r="BG606" s="117"/>
      <c r="BH606" s="117"/>
    </row>
    <row r="607" spans="55:60" x14ac:dyDescent="0.2">
      <c r="BC607" s="120"/>
      <c r="BD607" s="120"/>
      <c r="BE607" s="120"/>
      <c r="BF607" s="120"/>
      <c r="BG607" s="117"/>
      <c r="BH607" s="117"/>
    </row>
    <row r="608" spans="55:60" x14ac:dyDescent="0.2">
      <c r="BC608" s="120"/>
      <c r="BD608" s="120"/>
      <c r="BE608" s="120"/>
      <c r="BF608" s="120"/>
      <c r="BG608" s="117"/>
      <c r="BH608" s="117"/>
    </row>
    <row r="609" spans="55:60" x14ac:dyDescent="0.2">
      <c r="BC609" s="120"/>
      <c r="BD609" s="120"/>
      <c r="BE609" s="120"/>
      <c r="BF609" s="120"/>
      <c r="BG609" s="117"/>
      <c r="BH609" s="117"/>
    </row>
    <row r="610" spans="55:60" x14ac:dyDescent="0.2">
      <c r="BC610" s="120"/>
      <c r="BD610" s="120"/>
      <c r="BE610" s="120"/>
      <c r="BF610" s="120"/>
      <c r="BG610" s="117"/>
      <c r="BH610" s="117"/>
    </row>
    <row r="611" spans="55:60" x14ac:dyDescent="0.2">
      <c r="BC611" s="120"/>
      <c r="BD611" s="120"/>
      <c r="BE611" s="120"/>
      <c r="BF611" s="120"/>
      <c r="BG611" s="117"/>
      <c r="BH611" s="117"/>
    </row>
    <row r="612" spans="55:60" x14ac:dyDescent="0.2">
      <c r="BC612" s="120"/>
      <c r="BD612" s="120"/>
      <c r="BE612" s="120"/>
      <c r="BF612" s="120"/>
      <c r="BG612" s="117"/>
      <c r="BH612" s="117"/>
    </row>
    <row r="613" spans="55:60" x14ac:dyDescent="0.2">
      <c r="BC613" s="120"/>
      <c r="BD613" s="120"/>
      <c r="BE613" s="120"/>
      <c r="BF613" s="120"/>
      <c r="BG613" s="117"/>
      <c r="BH613" s="117"/>
    </row>
    <row r="614" spans="55:60" x14ac:dyDescent="0.2">
      <c r="BC614" s="120"/>
      <c r="BD614" s="120"/>
      <c r="BE614" s="120"/>
      <c r="BF614" s="120"/>
      <c r="BG614" s="117"/>
      <c r="BH614" s="117"/>
    </row>
    <row r="615" spans="55:60" x14ac:dyDescent="0.2">
      <c r="BC615" s="120"/>
      <c r="BD615" s="120"/>
      <c r="BE615" s="120"/>
      <c r="BF615" s="120"/>
      <c r="BG615" s="117"/>
      <c r="BH615" s="117"/>
    </row>
    <row r="616" spans="55:60" x14ac:dyDescent="0.2">
      <c r="BC616" s="120"/>
      <c r="BD616" s="120"/>
      <c r="BE616" s="120"/>
      <c r="BF616" s="120"/>
      <c r="BG616" s="117"/>
      <c r="BH616" s="117"/>
    </row>
    <row r="617" spans="55:60" x14ac:dyDescent="0.2">
      <c r="BC617" s="120"/>
      <c r="BD617" s="120"/>
      <c r="BE617" s="120"/>
      <c r="BF617" s="120"/>
      <c r="BG617" s="117"/>
      <c r="BH617" s="117"/>
    </row>
    <row r="618" spans="55:60" x14ac:dyDescent="0.2">
      <c r="BC618" s="120"/>
      <c r="BD618" s="120"/>
      <c r="BE618" s="120"/>
      <c r="BF618" s="120"/>
      <c r="BG618" s="117"/>
      <c r="BH618" s="117"/>
    </row>
    <row r="619" spans="55:60" x14ac:dyDescent="0.2">
      <c r="BC619" s="120"/>
      <c r="BD619" s="120"/>
      <c r="BE619" s="120"/>
      <c r="BF619" s="120"/>
      <c r="BG619" s="117"/>
      <c r="BH619" s="117"/>
    </row>
    <row r="620" spans="55:60" x14ac:dyDescent="0.2">
      <c r="BC620" s="120"/>
      <c r="BD620" s="120"/>
      <c r="BE620" s="120"/>
      <c r="BF620" s="120"/>
      <c r="BG620" s="117"/>
      <c r="BH620" s="117"/>
    </row>
    <row r="621" spans="55:60" x14ac:dyDescent="0.2">
      <c r="BC621" s="120"/>
      <c r="BD621" s="120"/>
      <c r="BE621" s="120"/>
      <c r="BF621" s="120"/>
      <c r="BG621" s="117"/>
      <c r="BH621" s="117"/>
    </row>
    <row r="622" spans="55:60" x14ac:dyDescent="0.2">
      <c r="BC622" s="120"/>
      <c r="BD622" s="120"/>
      <c r="BE622" s="120"/>
      <c r="BF622" s="120"/>
      <c r="BG622" s="117"/>
      <c r="BH622" s="117"/>
    </row>
    <row r="623" spans="55:60" x14ac:dyDescent="0.2">
      <c r="BC623" s="120"/>
      <c r="BD623" s="120"/>
      <c r="BE623" s="120"/>
      <c r="BF623" s="120"/>
      <c r="BG623" s="117"/>
      <c r="BH623" s="117"/>
    </row>
    <row r="624" spans="55:60" x14ac:dyDescent="0.2">
      <c r="BC624" s="120"/>
      <c r="BD624" s="120"/>
      <c r="BE624" s="120"/>
      <c r="BF624" s="120"/>
      <c r="BG624" s="117"/>
      <c r="BH624" s="117"/>
    </row>
    <row r="625" spans="55:60" x14ac:dyDescent="0.2">
      <c r="BC625" s="120"/>
      <c r="BD625" s="120"/>
      <c r="BE625" s="120"/>
      <c r="BF625" s="120"/>
      <c r="BG625" s="117"/>
      <c r="BH625" s="117"/>
    </row>
    <row r="626" spans="55:60" x14ac:dyDescent="0.2">
      <c r="BC626" s="120"/>
      <c r="BD626" s="120"/>
      <c r="BE626" s="120"/>
      <c r="BF626" s="120"/>
      <c r="BG626" s="117"/>
      <c r="BH626" s="117"/>
    </row>
    <row r="627" spans="55:60" x14ac:dyDescent="0.2">
      <c r="BC627" s="120"/>
      <c r="BD627" s="120"/>
      <c r="BE627" s="120"/>
      <c r="BF627" s="120"/>
      <c r="BG627" s="117"/>
      <c r="BH627" s="117"/>
    </row>
    <row r="628" spans="55:60" x14ac:dyDescent="0.2">
      <c r="BC628" s="120"/>
      <c r="BD628" s="120"/>
      <c r="BE628" s="120"/>
      <c r="BF628" s="120"/>
      <c r="BG628" s="117"/>
      <c r="BH628" s="117"/>
    </row>
    <row r="629" spans="55:60" x14ac:dyDescent="0.2">
      <c r="BC629" s="120"/>
      <c r="BD629" s="120"/>
      <c r="BE629" s="120"/>
      <c r="BF629" s="120"/>
      <c r="BG629" s="117"/>
      <c r="BH629" s="117"/>
    </row>
    <row r="630" spans="55:60" x14ac:dyDescent="0.2">
      <c r="BC630" s="120"/>
      <c r="BD630" s="120"/>
      <c r="BE630" s="120"/>
      <c r="BF630" s="120"/>
      <c r="BG630" s="117"/>
      <c r="BH630" s="117"/>
    </row>
    <row r="631" spans="55:60" x14ac:dyDescent="0.2">
      <c r="BC631" s="120"/>
      <c r="BD631" s="120"/>
      <c r="BE631" s="120"/>
      <c r="BF631" s="120"/>
      <c r="BG631" s="117"/>
      <c r="BH631" s="117"/>
    </row>
    <row r="632" spans="55:60" x14ac:dyDescent="0.2">
      <c r="BC632" s="120"/>
      <c r="BD632" s="120"/>
      <c r="BE632" s="120"/>
      <c r="BF632" s="120"/>
      <c r="BG632" s="117"/>
      <c r="BH632" s="117"/>
    </row>
    <row r="633" spans="55:60" x14ac:dyDescent="0.2">
      <c r="BC633" s="120"/>
      <c r="BD633" s="120"/>
      <c r="BE633" s="120"/>
      <c r="BF633" s="120"/>
      <c r="BG633" s="117"/>
      <c r="BH633" s="117"/>
    </row>
    <row r="634" spans="55:60" x14ac:dyDescent="0.2">
      <c r="BC634" s="120"/>
      <c r="BD634" s="120"/>
      <c r="BE634" s="120"/>
      <c r="BF634" s="120"/>
      <c r="BG634" s="117"/>
      <c r="BH634" s="117"/>
    </row>
    <row r="635" spans="55:60" x14ac:dyDescent="0.2">
      <c r="BC635" s="120"/>
      <c r="BD635" s="120"/>
      <c r="BE635" s="120"/>
      <c r="BF635" s="120"/>
      <c r="BG635" s="117"/>
      <c r="BH635" s="117"/>
    </row>
    <row r="636" spans="55:60" x14ac:dyDescent="0.2">
      <c r="BC636" s="120"/>
      <c r="BD636" s="120"/>
      <c r="BE636" s="120"/>
      <c r="BF636" s="120"/>
      <c r="BG636" s="117"/>
      <c r="BH636" s="117"/>
    </row>
    <row r="637" spans="55:60" x14ac:dyDescent="0.2">
      <c r="BC637" s="120"/>
      <c r="BD637" s="120"/>
      <c r="BE637" s="120"/>
      <c r="BF637" s="120"/>
      <c r="BG637" s="117"/>
      <c r="BH637" s="117"/>
    </row>
    <row r="638" spans="55:60" x14ac:dyDescent="0.2">
      <c r="BC638" s="120"/>
      <c r="BD638" s="120"/>
      <c r="BE638" s="120"/>
      <c r="BF638" s="120"/>
      <c r="BG638" s="117"/>
      <c r="BH638" s="117"/>
    </row>
    <row r="639" spans="55:60" x14ac:dyDescent="0.2">
      <c r="BC639" s="120"/>
      <c r="BD639" s="120"/>
      <c r="BE639" s="120"/>
      <c r="BF639" s="120"/>
      <c r="BG639" s="117"/>
      <c r="BH639" s="117"/>
    </row>
    <row r="640" spans="55:60" x14ac:dyDescent="0.2">
      <c r="BC640" s="120"/>
      <c r="BD640" s="120"/>
      <c r="BE640" s="120"/>
      <c r="BF640" s="120"/>
      <c r="BG640" s="117"/>
      <c r="BH640" s="117"/>
    </row>
    <row r="641" spans="55:60" x14ac:dyDescent="0.2">
      <c r="BC641" s="120"/>
      <c r="BD641" s="120"/>
      <c r="BE641" s="120"/>
      <c r="BF641" s="120"/>
      <c r="BG641" s="117"/>
      <c r="BH641" s="117"/>
    </row>
    <row r="642" spans="55:60" x14ac:dyDescent="0.2">
      <c r="BC642" s="120"/>
      <c r="BD642" s="120"/>
      <c r="BE642" s="120"/>
      <c r="BF642" s="120"/>
      <c r="BG642" s="117"/>
      <c r="BH642" s="117"/>
    </row>
    <row r="643" spans="55:60" x14ac:dyDescent="0.2">
      <c r="BC643" s="120"/>
      <c r="BD643" s="120"/>
      <c r="BE643" s="120"/>
      <c r="BF643" s="120"/>
      <c r="BG643" s="117"/>
      <c r="BH643" s="117"/>
    </row>
    <row r="644" spans="55:60" x14ac:dyDescent="0.2">
      <c r="BC644" s="120"/>
      <c r="BD644" s="120"/>
      <c r="BE644" s="120"/>
      <c r="BF644" s="120"/>
      <c r="BG644" s="117"/>
      <c r="BH644" s="117"/>
    </row>
    <row r="645" spans="55:60" x14ac:dyDescent="0.2">
      <c r="BC645" s="120"/>
      <c r="BD645" s="120"/>
      <c r="BE645" s="120"/>
      <c r="BF645" s="120"/>
      <c r="BG645" s="117"/>
      <c r="BH645" s="117"/>
    </row>
    <row r="646" spans="55:60" x14ac:dyDescent="0.2">
      <c r="BC646" s="120"/>
      <c r="BD646" s="120"/>
      <c r="BE646" s="120"/>
      <c r="BF646" s="120"/>
      <c r="BG646" s="117"/>
      <c r="BH646" s="117"/>
    </row>
    <row r="647" spans="55:60" x14ac:dyDescent="0.2">
      <c r="BC647" s="120"/>
      <c r="BD647" s="120"/>
      <c r="BE647" s="120"/>
      <c r="BF647" s="120"/>
      <c r="BG647" s="117"/>
      <c r="BH647" s="117"/>
    </row>
    <row r="648" spans="55:60" x14ac:dyDescent="0.2">
      <c r="BC648" s="120"/>
      <c r="BD648" s="120"/>
      <c r="BE648" s="120"/>
      <c r="BF648" s="120"/>
      <c r="BG648" s="117"/>
      <c r="BH648" s="117"/>
    </row>
    <row r="649" spans="55:60" x14ac:dyDescent="0.2">
      <c r="BC649" s="120"/>
      <c r="BD649" s="120"/>
      <c r="BE649" s="120"/>
      <c r="BF649" s="120"/>
      <c r="BG649" s="117"/>
      <c r="BH649" s="117"/>
    </row>
    <row r="650" spans="55:60" x14ac:dyDescent="0.2">
      <c r="BC650" s="120"/>
      <c r="BD650" s="120"/>
      <c r="BE650" s="120"/>
      <c r="BF650" s="120"/>
      <c r="BG650" s="117"/>
      <c r="BH650" s="117"/>
    </row>
    <row r="651" spans="55:60" x14ac:dyDescent="0.2">
      <c r="BC651" s="120"/>
      <c r="BD651" s="120"/>
      <c r="BE651" s="120"/>
      <c r="BF651" s="120"/>
      <c r="BG651" s="117"/>
      <c r="BH651" s="117"/>
    </row>
    <row r="652" spans="55:60" x14ac:dyDescent="0.2">
      <c r="BC652" s="120"/>
      <c r="BD652" s="120"/>
      <c r="BE652" s="120"/>
      <c r="BF652" s="120"/>
      <c r="BG652" s="117"/>
      <c r="BH652" s="117"/>
    </row>
    <row r="653" spans="55:60" x14ac:dyDescent="0.2">
      <c r="BC653" s="120"/>
      <c r="BD653" s="120"/>
      <c r="BE653" s="120"/>
      <c r="BF653" s="120"/>
      <c r="BG653" s="117"/>
      <c r="BH653" s="117"/>
    </row>
    <row r="654" spans="55:60" x14ac:dyDescent="0.2">
      <c r="BC654" s="120"/>
      <c r="BD654" s="120"/>
      <c r="BE654" s="120"/>
      <c r="BF654" s="120"/>
      <c r="BG654" s="117"/>
      <c r="BH654" s="117"/>
    </row>
    <row r="655" spans="55:60" x14ac:dyDescent="0.2">
      <c r="BC655" s="120"/>
      <c r="BD655" s="120"/>
      <c r="BE655" s="120"/>
      <c r="BF655" s="120"/>
      <c r="BG655" s="117"/>
      <c r="BH655" s="117"/>
    </row>
    <row r="656" spans="55:60" x14ac:dyDescent="0.2">
      <c r="BC656" s="120"/>
      <c r="BD656" s="120"/>
      <c r="BE656" s="120"/>
      <c r="BF656" s="120"/>
      <c r="BG656" s="117"/>
      <c r="BH656" s="117"/>
    </row>
    <row r="657" spans="55:60" x14ac:dyDescent="0.2">
      <c r="BC657" s="120"/>
      <c r="BD657" s="120"/>
      <c r="BE657" s="120"/>
      <c r="BF657" s="120"/>
      <c r="BG657" s="117"/>
      <c r="BH657" s="117"/>
    </row>
    <row r="658" spans="55:60" x14ac:dyDescent="0.2">
      <c r="BC658" s="120"/>
      <c r="BD658" s="120"/>
      <c r="BE658" s="120"/>
      <c r="BF658" s="120"/>
      <c r="BG658" s="117"/>
      <c r="BH658" s="117"/>
    </row>
    <row r="659" spans="55:60" x14ac:dyDescent="0.2">
      <c r="BC659" s="120"/>
      <c r="BD659" s="120"/>
      <c r="BE659" s="120"/>
      <c r="BF659" s="120"/>
      <c r="BG659" s="117"/>
      <c r="BH659" s="117"/>
    </row>
    <row r="660" spans="55:60" x14ac:dyDescent="0.2">
      <c r="BC660" s="120"/>
      <c r="BD660" s="120"/>
      <c r="BE660" s="120"/>
      <c r="BF660" s="120"/>
      <c r="BG660" s="117"/>
      <c r="BH660" s="117"/>
    </row>
    <row r="661" spans="55:60" x14ac:dyDescent="0.2">
      <c r="BC661" s="120"/>
      <c r="BD661" s="120"/>
      <c r="BE661" s="120"/>
      <c r="BF661" s="120"/>
      <c r="BG661" s="117"/>
      <c r="BH661" s="117"/>
    </row>
    <row r="662" spans="55:60" x14ac:dyDescent="0.2">
      <c r="BC662" s="120"/>
      <c r="BD662" s="120"/>
      <c r="BE662" s="120"/>
      <c r="BF662" s="120"/>
      <c r="BG662" s="117"/>
      <c r="BH662" s="117"/>
    </row>
    <row r="663" spans="55:60" x14ac:dyDescent="0.2">
      <c r="BC663" s="120"/>
      <c r="BD663" s="120"/>
      <c r="BE663" s="120"/>
      <c r="BF663" s="120"/>
      <c r="BG663" s="117"/>
      <c r="BH663" s="117"/>
    </row>
    <row r="664" spans="55:60" x14ac:dyDescent="0.2">
      <c r="BC664" s="120"/>
      <c r="BD664" s="120"/>
      <c r="BE664" s="120"/>
      <c r="BF664" s="120"/>
      <c r="BG664" s="117"/>
      <c r="BH664" s="117"/>
    </row>
    <row r="665" spans="55:60" x14ac:dyDescent="0.2">
      <c r="BC665" s="120"/>
      <c r="BD665" s="120"/>
      <c r="BE665" s="120"/>
      <c r="BF665" s="120"/>
      <c r="BG665" s="117"/>
      <c r="BH665" s="117"/>
    </row>
    <row r="666" spans="55:60" x14ac:dyDescent="0.2">
      <c r="BC666" s="120"/>
      <c r="BD666" s="120"/>
      <c r="BE666" s="120"/>
      <c r="BF666" s="120"/>
      <c r="BG666" s="117"/>
      <c r="BH666" s="117"/>
    </row>
    <row r="667" spans="55:60" x14ac:dyDescent="0.2">
      <c r="BC667" s="120"/>
      <c r="BD667" s="120"/>
      <c r="BE667" s="120"/>
      <c r="BF667" s="120"/>
      <c r="BG667" s="117"/>
      <c r="BH667" s="117"/>
    </row>
    <row r="668" spans="55:60" x14ac:dyDescent="0.2">
      <c r="BC668" s="120"/>
      <c r="BD668" s="120"/>
      <c r="BE668" s="120"/>
      <c r="BF668" s="120"/>
      <c r="BG668" s="117"/>
      <c r="BH668" s="117"/>
    </row>
    <row r="669" spans="55:60" x14ac:dyDescent="0.2">
      <c r="BC669" s="120"/>
      <c r="BD669" s="120"/>
      <c r="BE669" s="120"/>
      <c r="BF669" s="120"/>
      <c r="BG669" s="117"/>
      <c r="BH669" s="117"/>
    </row>
    <row r="670" spans="55:60" x14ac:dyDescent="0.2">
      <c r="BC670" s="120"/>
      <c r="BD670" s="120"/>
      <c r="BE670" s="120"/>
      <c r="BF670" s="120"/>
      <c r="BG670" s="117"/>
      <c r="BH670" s="117"/>
    </row>
    <row r="671" spans="55:60" x14ac:dyDescent="0.2">
      <c r="BC671" s="120"/>
      <c r="BD671" s="120"/>
      <c r="BE671" s="120"/>
      <c r="BF671" s="120"/>
      <c r="BG671" s="117"/>
      <c r="BH671" s="117"/>
    </row>
    <row r="672" spans="55:60" x14ac:dyDescent="0.2">
      <c r="BC672" s="120"/>
      <c r="BD672" s="120"/>
      <c r="BE672" s="120"/>
      <c r="BF672" s="120"/>
      <c r="BG672" s="117"/>
      <c r="BH672" s="117"/>
    </row>
    <row r="673" spans="55:60" x14ac:dyDescent="0.2">
      <c r="BC673" s="120"/>
      <c r="BD673" s="120"/>
      <c r="BE673" s="120"/>
      <c r="BF673" s="120"/>
      <c r="BG673" s="117"/>
      <c r="BH673" s="117"/>
    </row>
    <row r="674" spans="55:60" x14ac:dyDescent="0.2">
      <c r="BC674" s="120"/>
      <c r="BD674" s="120"/>
      <c r="BE674" s="120"/>
      <c r="BF674" s="120"/>
      <c r="BG674" s="117"/>
      <c r="BH674" s="117"/>
    </row>
    <row r="675" spans="55:60" x14ac:dyDescent="0.2">
      <c r="BC675" s="120"/>
      <c r="BD675" s="120"/>
      <c r="BE675" s="120"/>
      <c r="BF675" s="120"/>
      <c r="BG675" s="117"/>
      <c r="BH675" s="117"/>
    </row>
    <row r="676" spans="55:60" x14ac:dyDescent="0.2">
      <c r="BC676" s="120"/>
      <c r="BD676" s="120"/>
      <c r="BE676" s="120"/>
      <c r="BF676" s="120"/>
      <c r="BG676" s="117"/>
      <c r="BH676" s="117"/>
    </row>
    <row r="677" spans="55:60" x14ac:dyDescent="0.2">
      <c r="BC677" s="120"/>
      <c r="BD677" s="120"/>
      <c r="BE677" s="120"/>
      <c r="BF677" s="120"/>
      <c r="BG677" s="117"/>
      <c r="BH677" s="117"/>
    </row>
    <row r="678" spans="55:60" x14ac:dyDescent="0.2">
      <c r="BC678" s="120"/>
      <c r="BD678" s="120"/>
      <c r="BE678" s="120"/>
      <c r="BF678" s="120"/>
      <c r="BG678" s="117"/>
      <c r="BH678" s="117"/>
    </row>
    <row r="679" spans="55:60" x14ac:dyDescent="0.2">
      <c r="BC679" s="120"/>
      <c r="BD679" s="120"/>
      <c r="BE679" s="120"/>
      <c r="BF679" s="120"/>
      <c r="BG679" s="117"/>
      <c r="BH679" s="117"/>
    </row>
    <row r="680" spans="55:60" x14ac:dyDescent="0.2">
      <c r="BC680" s="120"/>
      <c r="BD680" s="120"/>
      <c r="BE680" s="120"/>
      <c r="BF680" s="120"/>
      <c r="BG680" s="117"/>
      <c r="BH680" s="117"/>
    </row>
    <row r="681" spans="55:60" x14ac:dyDescent="0.2">
      <c r="BC681" s="120"/>
      <c r="BD681" s="120"/>
      <c r="BE681" s="120"/>
      <c r="BF681" s="120"/>
      <c r="BG681" s="117"/>
      <c r="BH681" s="117"/>
    </row>
    <row r="682" spans="55:60" x14ac:dyDescent="0.2">
      <c r="BC682" s="120"/>
      <c r="BD682" s="120"/>
      <c r="BE682" s="120"/>
      <c r="BF682" s="120"/>
      <c r="BG682" s="117"/>
      <c r="BH682" s="117"/>
    </row>
    <row r="683" spans="55:60" x14ac:dyDescent="0.2">
      <c r="BC683" s="120"/>
      <c r="BD683" s="120"/>
      <c r="BE683" s="120"/>
      <c r="BF683" s="120"/>
      <c r="BG683" s="117"/>
      <c r="BH683" s="117"/>
    </row>
    <row r="684" spans="55:60" x14ac:dyDescent="0.2">
      <c r="BC684" s="120"/>
      <c r="BD684" s="120"/>
      <c r="BE684" s="120"/>
      <c r="BF684" s="120"/>
      <c r="BG684" s="117"/>
      <c r="BH684" s="117"/>
    </row>
    <row r="685" spans="55:60" x14ac:dyDescent="0.2">
      <c r="BC685" s="120"/>
      <c r="BD685" s="120"/>
      <c r="BE685" s="120"/>
      <c r="BF685" s="120"/>
      <c r="BG685" s="117"/>
      <c r="BH685" s="117"/>
    </row>
    <row r="686" spans="55:60" x14ac:dyDescent="0.2">
      <c r="BC686" s="120"/>
      <c r="BD686" s="120"/>
      <c r="BE686" s="120"/>
      <c r="BF686" s="120"/>
      <c r="BG686" s="117"/>
      <c r="BH686" s="117"/>
    </row>
    <row r="687" spans="55:60" x14ac:dyDescent="0.2">
      <c r="BC687" s="120"/>
      <c r="BD687" s="120"/>
      <c r="BE687" s="120"/>
      <c r="BF687" s="120"/>
      <c r="BG687" s="117"/>
      <c r="BH687" s="117"/>
    </row>
    <row r="688" spans="55:60" x14ac:dyDescent="0.2">
      <c r="BC688" s="120"/>
      <c r="BD688" s="120"/>
      <c r="BE688" s="120"/>
      <c r="BF688" s="120"/>
      <c r="BG688" s="117"/>
      <c r="BH688" s="117"/>
    </row>
    <row r="689" spans="55:60" x14ac:dyDescent="0.2">
      <c r="BC689" s="120"/>
      <c r="BD689" s="120"/>
      <c r="BE689" s="120"/>
      <c r="BF689" s="120"/>
      <c r="BG689" s="117"/>
      <c r="BH689" s="117"/>
    </row>
    <row r="690" spans="55:60" x14ac:dyDescent="0.2">
      <c r="BC690" s="120"/>
      <c r="BD690" s="120"/>
      <c r="BE690" s="120"/>
      <c r="BF690" s="120"/>
      <c r="BG690" s="117"/>
      <c r="BH690" s="117"/>
    </row>
    <row r="691" spans="55:60" x14ac:dyDescent="0.2">
      <c r="BC691" s="120"/>
      <c r="BD691" s="120"/>
      <c r="BE691" s="120"/>
      <c r="BF691" s="120"/>
      <c r="BG691" s="117"/>
      <c r="BH691" s="117"/>
    </row>
    <row r="692" spans="55:60" x14ac:dyDescent="0.2">
      <c r="BC692" s="120"/>
      <c r="BD692" s="120"/>
      <c r="BE692" s="120"/>
      <c r="BF692" s="120"/>
      <c r="BG692" s="117"/>
      <c r="BH692" s="117"/>
    </row>
    <row r="693" spans="55:60" x14ac:dyDescent="0.2">
      <c r="BC693" s="120"/>
      <c r="BD693" s="120"/>
      <c r="BE693" s="120"/>
      <c r="BF693" s="120"/>
      <c r="BG693" s="117"/>
      <c r="BH693" s="117"/>
    </row>
    <row r="694" spans="55:60" x14ac:dyDescent="0.2">
      <c r="BC694" s="120"/>
      <c r="BD694" s="120"/>
      <c r="BE694" s="120"/>
      <c r="BF694" s="120"/>
      <c r="BG694" s="117"/>
      <c r="BH694" s="117"/>
    </row>
    <row r="695" spans="55:60" x14ac:dyDescent="0.2">
      <c r="BC695" s="120"/>
      <c r="BD695" s="120"/>
      <c r="BE695" s="120"/>
      <c r="BF695" s="120"/>
      <c r="BG695" s="117"/>
      <c r="BH695" s="117"/>
    </row>
    <row r="696" spans="55:60" x14ac:dyDescent="0.2">
      <c r="BC696" s="120"/>
      <c r="BD696" s="120"/>
      <c r="BE696" s="120"/>
      <c r="BF696" s="120"/>
      <c r="BG696" s="117"/>
      <c r="BH696" s="117"/>
    </row>
    <row r="697" spans="55:60" x14ac:dyDescent="0.2">
      <c r="BC697" s="120"/>
      <c r="BD697" s="120"/>
      <c r="BE697" s="120"/>
      <c r="BF697" s="120"/>
      <c r="BG697" s="117"/>
      <c r="BH697" s="117"/>
    </row>
    <row r="698" spans="55:60" x14ac:dyDescent="0.2">
      <c r="BC698" s="120"/>
      <c r="BD698" s="120"/>
      <c r="BE698" s="120"/>
      <c r="BF698" s="120"/>
      <c r="BG698" s="117"/>
      <c r="BH698" s="117"/>
    </row>
    <row r="699" spans="55:60" x14ac:dyDescent="0.2">
      <c r="BC699" s="120"/>
      <c r="BD699" s="120"/>
      <c r="BE699" s="120"/>
      <c r="BF699" s="120"/>
      <c r="BG699" s="117"/>
      <c r="BH699" s="117"/>
    </row>
    <row r="700" spans="55:60" x14ac:dyDescent="0.2">
      <c r="BC700" s="120"/>
      <c r="BD700" s="120"/>
      <c r="BE700" s="120"/>
      <c r="BF700" s="120"/>
      <c r="BG700" s="117"/>
      <c r="BH700" s="117"/>
    </row>
    <row r="701" spans="55:60" x14ac:dyDescent="0.2">
      <c r="BC701" s="120"/>
      <c r="BD701" s="120"/>
      <c r="BE701" s="120"/>
      <c r="BF701" s="120"/>
      <c r="BG701" s="117"/>
      <c r="BH701" s="117"/>
    </row>
    <row r="702" spans="55:60" x14ac:dyDescent="0.2">
      <c r="BC702" s="120"/>
      <c r="BD702" s="120"/>
      <c r="BE702" s="120"/>
      <c r="BF702" s="120"/>
      <c r="BG702" s="117"/>
      <c r="BH702" s="117"/>
    </row>
    <row r="703" spans="55:60" x14ac:dyDescent="0.2">
      <c r="BC703" s="120"/>
      <c r="BD703" s="120"/>
      <c r="BE703" s="120"/>
      <c r="BF703" s="120"/>
      <c r="BG703" s="117"/>
      <c r="BH703" s="117"/>
    </row>
    <row r="704" spans="55:60" x14ac:dyDescent="0.2">
      <c r="BC704" s="120"/>
      <c r="BD704" s="120"/>
      <c r="BE704" s="120"/>
      <c r="BF704" s="120"/>
      <c r="BG704" s="117"/>
      <c r="BH704" s="117"/>
    </row>
    <row r="705" spans="55:60" x14ac:dyDescent="0.2">
      <c r="BC705" s="120"/>
      <c r="BD705" s="120"/>
      <c r="BE705" s="120"/>
      <c r="BF705" s="120"/>
      <c r="BG705" s="117"/>
      <c r="BH705" s="117"/>
    </row>
    <row r="706" spans="55:60" x14ac:dyDescent="0.2">
      <c r="BC706" s="120"/>
      <c r="BD706" s="120"/>
      <c r="BE706" s="120"/>
      <c r="BF706" s="120"/>
      <c r="BG706" s="117"/>
      <c r="BH706" s="117"/>
    </row>
    <row r="707" spans="55:60" x14ac:dyDescent="0.2">
      <c r="BC707" s="120"/>
      <c r="BD707" s="120"/>
      <c r="BE707" s="120"/>
      <c r="BF707" s="120"/>
      <c r="BG707" s="117"/>
      <c r="BH707" s="117"/>
    </row>
    <row r="708" spans="55:60" x14ac:dyDescent="0.2">
      <c r="BC708" s="120"/>
      <c r="BD708" s="120"/>
      <c r="BE708" s="120"/>
      <c r="BF708" s="120"/>
      <c r="BG708" s="117"/>
      <c r="BH708" s="117"/>
    </row>
    <row r="709" spans="55:60" x14ac:dyDescent="0.2">
      <c r="BC709" s="120"/>
      <c r="BD709" s="120"/>
      <c r="BE709" s="120"/>
      <c r="BF709" s="120"/>
      <c r="BG709" s="117"/>
      <c r="BH709" s="117"/>
    </row>
    <row r="710" spans="55:60" x14ac:dyDescent="0.2">
      <c r="BC710" s="120"/>
      <c r="BD710" s="120"/>
      <c r="BE710" s="120"/>
      <c r="BF710" s="120"/>
      <c r="BG710" s="117"/>
      <c r="BH710" s="117"/>
    </row>
    <row r="711" spans="55:60" x14ac:dyDescent="0.2">
      <c r="BC711" s="120"/>
      <c r="BD711" s="120"/>
      <c r="BE711" s="120"/>
      <c r="BF711" s="120"/>
      <c r="BG711" s="117"/>
      <c r="BH711" s="117"/>
    </row>
    <row r="712" spans="55:60" x14ac:dyDescent="0.2">
      <c r="BC712" s="120"/>
      <c r="BD712" s="120"/>
      <c r="BE712" s="120"/>
      <c r="BF712" s="120"/>
      <c r="BG712" s="117"/>
      <c r="BH712" s="117"/>
    </row>
    <row r="713" spans="55:60" x14ac:dyDescent="0.2">
      <c r="BC713" s="120"/>
      <c r="BD713" s="120"/>
      <c r="BE713" s="120"/>
      <c r="BF713" s="120"/>
      <c r="BG713" s="117"/>
      <c r="BH713" s="117"/>
    </row>
    <row r="714" spans="55:60" x14ac:dyDescent="0.2">
      <c r="BC714" s="120"/>
      <c r="BD714" s="120"/>
      <c r="BE714" s="120"/>
      <c r="BF714" s="120"/>
      <c r="BG714" s="117"/>
      <c r="BH714" s="117"/>
    </row>
    <row r="715" spans="55:60" x14ac:dyDescent="0.2">
      <c r="BC715" s="120"/>
      <c r="BD715" s="120"/>
      <c r="BE715" s="120"/>
      <c r="BF715" s="120"/>
      <c r="BG715" s="117"/>
      <c r="BH715" s="117"/>
    </row>
    <row r="716" spans="55:60" x14ac:dyDescent="0.2">
      <c r="BC716" s="120"/>
      <c r="BD716" s="120"/>
      <c r="BE716" s="120"/>
      <c r="BF716" s="120"/>
      <c r="BG716" s="117"/>
      <c r="BH716" s="117"/>
    </row>
    <row r="717" spans="55:60" x14ac:dyDescent="0.2">
      <c r="BC717" s="120"/>
      <c r="BD717" s="120"/>
      <c r="BE717" s="120"/>
      <c r="BF717" s="120"/>
      <c r="BG717" s="117"/>
      <c r="BH717" s="117"/>
    </row>
    <row r="718" spans="55:60" x14ac:dyDescent="0.2">
      <c r="BC718" s="120"/>
      <c r="BD718" s="120"/>
      <c r="BE718" s="120"/>
      <c r="BF718" s="120"/>
      <c r="BG718" s="117"/>
      <c r="BH718" s="117"/>
    </row>
    <row r="719" spans="55:60" x14ac:dyDescent="0.2">
      <c r="BC719" s="120"/>
      <c r="BD719" s="120"/>
      <c r="BE719" s="120"/>
      <c r="BF719" s="120"/>
      <c r="BG719" s="117"/>
      <c r="BH719" s="117"/>
    </row>
    <row r="720" spans="55:60" x14ac:dyDescent="0.2">
      <c r="BC720" s="120"/>
      <c r="BD720" s="120"/>
      <c r="BE720" s="120"/>
      <c r="BF720" s="120"/>
      <c r="BG720" s="117"/>
      <c r="BH720" s="117"/>
    </row>
    <row r="721" spans="55:60" x14ac:dyDescent="0.2">
      <c r="BC721" s="120"/>
      <c r="BD721" s="120"/>
      <c r="BE721" s="120"/>
      <c r="BF721" s="120"/>
      <c r="BG721" s="117"/>
      <c r="BH721" s="117"/>
    </row>
    <row r="722" spans="55:60" x14ac:dyDescent="0.2">
      <c r="BC722" s="120"/>
      <c r="BD722" s="120"/>
      <c r="BE722" s="120"/>
      <c r="BF722" s="120"/>
      <c r="BG722" s="117"/>
      <c r="BH722" s="117"/>
    </row>
    <row r="723" spans="55:60" x14ac:dyDescent="0.2">
      <c r="BC723" s="120"/>
      <c r="BD723" s="120"/>
      <c r="BE723" s="120"/>
      <c r="BF723" s="120"/>
      <c r="BG723" s="117"/>
      <c r="BH723" s="117"/>
    </row>
    <row r="724" spans="55:60" x14ac:dyDescent="0.2">
      <c r="BC724" s="120"/>
      <c r="BD724" s="120"/>
      <c r="BE724" s="120"/>
      <c r="BF724" s="120"/>
      <c r="BG724" s="117"/>
      <c r="BH724" s="117"/>
    </row>
    <row r="725" spans="55:60" x14ac:dyDescent="0.2">
      <c r="BC725" s="120"/>
      <c r="BD725" s="120"/>
      <c r="BE725" s="120"/>
      <c r="BF725" s="120"/>
      <c r="BG725" s="117"/>
      <c r="BH725" s="117"/>
    </row>
    <row r="726" spans="55:60" x14ac:dyDescent="0.2">
      <c r="BC726" s="120"/>
      <c r="BD726" s="120"/>
      <c r="BE726" s="120"/>
      <c r="BF726" s="120"/>
      <c r="BG726" s="117"/>
      <c r="BH726" s="117"/>
    </row>
    <row r="727" spans="55:60" x14ac:dyDescent="0.2">
      <c r="BC727" s="120"/>
      <c r="BD727" s="120"/>
      <c r="BE727" s="120"/>
      <c r="BF727" s="120"/>
      <c r="BG727" s="117"/>
      <c r="BH727" s="117"/>
    </row>
    <row r="728" spans="55:60" x14ac:dyDescent="0.2">
      <c r="BC728" s="120"/>
      <c r="BD728" s="120"/>
      <c r="BE728" s="120"/>
      <c r="BF728" s="120"/>
      <c r="BG728" s="117"/>
      <c r="BH728" s="117"/>
    </row>
    <row r="729" spans="55:60" x14ac:dyDescent="0.2">
      <c r="BC729" s="120"/>
      <c r="BD729" s="120"/>
      <c r="BE729" s="120"/>
      <c r="BF729" s="120"/>
      <c r="BG729" s="117"/>
      <c r="BH729" s="117"/>
    </row>
    <row r="730" spans="55:60" x14ac:dyDescent="0.2">
      <c r="BC730" s="120"/>
      <c r="BD730" s="120"/>
      <c r="BE730" s="120"/>
      <c r="BF730" s="120"/>
      <c r="BG730" s="117"/>
      <c r="BH730" s="117"/>
    </row>
    <row r="731" spans="55:60" x14ac:dyDescent="0.2">
      <c r="BC731" s="120"/>
      <c r="BD731" s="120"/>
      <c r="BE731" s="120"/>
      <c r="BF731" s="120"/>
      <c r="BG731" s="117"/>
      <c r="BH731" s="117"/>
    </row>
    <row r="732" spans="55:60" x14ac:dyDescent="0.2">
      <c r="BC732" s="120"/>
      <c r="BD732" s="120"/>
      <c r="BE732" s="120"/>
      <c r="BF732" s="120"/>
      <c r="BG732" s="117"/>
      <c r="BH732" s="117"/>
    </row>
    <row r="733" spans="55:60" x14ac:dyDescent="0.2">
      <c r="BC733" s="120"/>
      <c r="BD733" s="120"/>
      <c r="BE733" s="120"/>
      <c r="BF733" s="120"/>
      <c r="BG733" s="117"/>
      <c r="BH733" s="117"/>
    </row>
    <row r="734" spans="55:60" x14ac:dyDescent="0.2">
      <c r="BC734" s="120"/>
      <c r="BD734" s="120"/>
      <c r="BE734" s="120"/>
      <c r="BF734" s="120"/>
      <c r="BG734" s="117"/>
      <c r="BH734" s="117"/>
    </row>
    <row r="735" spans="55:60" x14ac:dyDescent="0.2">
      <c r="BC735" s="120"/>
      <c r="BD735" s="120"/>
      <c r="BE735" s="120"/>
      <c r="BF735" s="120"/>
      <c r="BG735" s="117"/>
      <c r="BH735" s="117"/>
    </row>
    <row r="736" spans="55:60" x14ac:dyDescent="0.2">
      <c r="BC736" s="120"/>
      <c r="BD736" s="120"/>
      <c r="BE736" s="120"/>
      <c r="BF736" s="120"/>
      <c r="BG736" s="117"/>
      <c r="BH736" s="117"/>
    </row>
    <row r="737" spans="55:60" x14ac:dyDescent="0.2">
      <c r="BC737" s="120"/>
      <c r="BD737" s="120"/>
      <c r="BE737" s="120"/>
      <c r="BF737" s="120"/>
      <c r="BG737" s="117"/>
      <c r="BH737" s="117"/>
    </row>
    <row r="738" spans="55:60" x14ac:dyDescent="0.2">
      <c r="BC738" s="120"/>
      <c r="BD738" s="120"/>
      <c r="BE738" s="120"/>
      <c r="BF738" s="120"/>
      <c r="BG738" s="117"/>
      <c r="BH738" s="117"/>
    </row>
    <row r="739" spans="55:60" x14ac:dyDescent="0.2">
      <c r="BC739" s="120"/>
      <c r="BD739" s="120"/>
      <c r="BE739" s="120"/>
      <c r="BF739" s="120"/>
      <c r="BG739" s="117"/>
      <c r="BH739" s="117"/>
    </row>
    <row r="740" spans="55:60" x14ac:dyDescent="0.2">
      <c r="BC740" s="120"/>
      <c r="BD740" s="120"/>
      <c r="BE740" s="120"/>
      <c r="BF740" s="120"/>
      <c r="BG740" s="117"/>
      <c r="BH740" s="117"/>
    </row>
    <row r="741" spans="55:60" x14ac:dyDescent="0.2">
      <c r="BC741" s="120"/>
      <c r="BD741" s="120"/>
      <c r="BE741" s="120"/>
      <c r="BF741" s="120"/>
      <c r="BG741" s="117"/>
      <c r="BH741" s="117"/>
    </row>
    <row r="742" spans="55:60" x14ac:dyDescent="0.2">
      <c r="BC742" s="120"/>
      <c r="BD742" s="120"/>
      <c r="BE742" s="120"/>
      <c r="BF742" s="120"/>
      <c r="BG742" s="117"/>
      <c r="BH742" s="117"/>
    </row>
    <row r="743" spans="55:60" x14ac:dyDescent="0.2">
      <c r="BC743" s="120"/>
      <c r="BD743" s="120"/>
      <c r="BE743" s="120"/>
      <c r="BF743" s="120"/>
      <c r="BG743" s="117"/>
      <c r="BH743" s="117"/>
    </row>
    <row r="744" spans="55:60" x14ac:dyDescent="0.2">
      <c r="BC744" s="120"/>
      <c r="BD744" s="120"/>
      <c r="BE744" s="120"/>
      <c r="BF744" s="120"/>
      <c r="BG744" s="117"/>
      <c r="BH744" s="117"/>
    </row>
    <row r="745" spans="55:60" x14ac:dyDescent="0.2">
      <c r="BC745" s="120"/>
      <c r="BD745" s="120"/>
      <c r="BE745" s="120"/>
      <c r="BF745" s="120"/>
      <c r="BG745" s="117"/>
      <c r="BH745" s="117"/>
    </row>
    <row r="746" spans="55:60" x14ac:dyDescent="0.2">
      <c r="BC746" s="120"/>
      <c r="BD746" s="120"/>
      <c r="BE746" s="120"/>
      <c r="BF746" s="120"/>
      <c r="BG746" s="117"/>
      <c r="BH746" s="117"/>
    </row>
    <row r="747" spans="55:60" x14ac:dyDescent="0.2">
      <c r="BC747" s="120"/>
      <c r="BD747" s="120"/>
      <c r="BE747" s="120"/>
      <c r="BF747" s="120"/>
      <c r="BG747" s="117"/>
      <c r="BH747" s="117"/>
    </row>
    <row r="748" spans="55:60" x14ac:dyDescent="0.2">
      <c r="BC748" s="120"/>
      <c r="BD748" s="120"/>
      <c r="BE748" s="120"/>
      <c r="BF748" s="120"/>
      <c r="BG748" s="117"/>
      <c r="BH748" s="117"/>
    </row>
    <row r="749" spans="55:60" x14ac:dyDescent="0.2">
      <c r="BC749" s="120"/>
      <c r="BD749" s="120"/>
      <c r="BE749" s="120"/>
      <c r="BF749" s="120"/>
      <c r="BG749" s="117"/>
      <c r="BH749" s="117"/>
    </row>
    <row r="750" spans="55:60" x14ac:dyDescent="0.2">
      <c r="BC750" s="120"/>
      <c r="BD750" s="120"/>
      <c r="BE750" s="120"/>
      <c r="BF750" s="120"/>
      <c r="BG750" s="117"/>
      <c r="BH750" s="117"/>
    </row>
    <row r="751" spans="55:60" x14ac:dyDescent="0.2">
      <c r="BC751" s="120"/>
      <c r="BD751" s="120"/>
      <c r="BE751" s="120"/>
      <c r="BF751" s="120"/>
      <c r="BG751" s="117"/>
      <c r="BH751" s="117"/>
    </row>
    <row r="752" spans="55:60" x14ac:dyDescent="0.2">
      <c r="BC752" s="120"/>
      <c r="BD752" s="120"/>
      <c r="BE752" s="120"/>
      <c r="BF752" s="120"/>
      <c r="BG752" s="117"/>
      <c r="BH752" s="117"/>
    </row>
    <row r="753" spans="55:60" x14ac:dyDescent="0.2">
      <c r="BC753" s="120"/>
      <c r="BD753" s="120"/>
      <c r="BE753" s="120"/>
      <c r="BF753" s="120"/>
      <c r="BG753" s="117"/>
      <c r="BH753" s="117"/>
    </row>
    <row r="754" spans="55:60" x14ac:dyDescent="0.2">
      <c r="BC754" s="120"/>
      <c r="BD754" s="120"/>
      <c r="BE754" s="120"/>
      <c r="BF754" s="120"/>
      <c r="BG754" s="117"/>
      <c r="BH754" s="117"/>
    </row>
    <row r="755" spans="55:60" x14ac:dyDescent="0.2">
      <c r="BC755" s="120"/>
      <c r="BD755" s="120"/>
      <c r="BE755" s="120"/>
      <c r="BF755" s="120"/>
      <c r="BG755" s="117"/>
      <c r="BH755" s="117"/>
    </row>
    <row r="756" spans="55:60" x14ac:dyDescent="0.2">
      <c r="BC756" s="120"/>
      <c r="BD756" s="120"/>
      <c r="BE756" s="120"/>
      <c r="BF756" s="120"/>
      <c r="BG756" s="117"/>
      <c r="BH756" s="117"/>
    </row>
    <row r="757" spans="55:60" x14ac:dyDescent="0.2">
      <c r="BC757" s="120"/>
      <c r="BD757" s="120"/>
      <c r="BE757" s="120"/>
      <c r="BF757" s="120"/>
      <c r="BG757" s="117"/>
      <c r="BH757" s="117"/>
    </row>
    <row r="758" spans="55:60" x14ac:dyDescent="0.2">
      <c r="BC758" s="120"/>
      <c r="BD758" s="120"/>
      <c r="BE758" s="120"/>
      <c r="BF758" s="120"/>
      <c r="BG758" s="117"/>
      <c r="BH758" s="117"/>
    </row>
    <row r="759" spans="55:60" x14ac:dyDescent="0.2">
      <c r="BC759" s="120"/>
      <c r="BD759" s="120"/>
      <c r="BE759" s="120"/>
      <c r="BF759" s="120"/>
      <c r="BG759" s="117"/>
      <c r="BH759" s="117"/>
    </row>
    <row r="760" spans="55:60" x14ac:dyDescent="0.2">
      <c r="BC760" s="120"/>
      <c r="BD760" s="120"/>
      <c r="BE760" s="120"/>
      <c r="BF760" s="120"/>
      <c r="BG760" s="117"/>
      <c r="BH760" s="117"/>
    </row>
    <row r="761" spans="55:60" x14ac:dyDescent="0.2">
      <c r="BC761" s="120"/>
      <c r="BD761" s="120"/>
      <c r="BE761" s="120"/>
      <c r="BF761" s="120"/>
      <c r="BG761" s="117"/>
      <c r="BH761" s="117"/>
    </row>
    <row r="762" spans="55:60" x14ac:dyDescent="0.2">
      <c r="BC762" s="120"/>
      <c r="BD762" s="120"/>
      <c r="BE762" s="120"/>
      <c r="BF762" s="120"/>
      <c r="BG762" s="117"/>
      <c r="BH762" s="117"/>
    </row>
    <row r="763" spans="55:60" x14ac:dyDescent="0.2">
      <c r="BC763" s="120"/>
      <c r="BD763" s="120"/>
      <c r="BE763" s="120"/>
      <c r="BF763" s="120"/>
      <c r="BG763" s="117"/>
      <c r="BH763" s="117"/>
    </row>
    <row r="764" spans="55:60" x14ac:dyDescent="0.2">
      <c r="BC764" s="120"/>
      <c r="BD764" s="120"/>
      <c r="BE764" s="120"/>
      <c r="BF764" s="120"/>
      <c r="BG764" s="117"/>
      <c r="BH764" s="117"/>
    </row>
    <row r="765" spans="55:60" x14ac:dyDescent="0.2">
      <c r="BC765" s="120"/>
      <c r="BD765" s="120"/>
      <c r="BE765" s="120"/>
      <c r="BF765" s="120"/>
      <c r="BG765" s="117"/>
      <c r="BH765" s="117"/>
    </row>
    <row r="766" spans="55:60" x14ac:dyDescent="0.2">
      <c r="BC766" s="120"/>
      <c r="BD766" s="120"/>
      <c r="BE766" s="120"/>
      <c r="BF766" s="120"/>
      <c r="BG766" s="117"/>
      <c r="BH766" s="117"/>
    </row>
    <row r="767" spans="55:60" x14ac:dyDescent="0.2">
      <c r="BC767" s="120"/>
      <c r="BD767" s="120"/>
      <c r="BE767" s="120"/>
      <c r="BF767" s="120"/>
      <c r="BG767" s="117"/>
      <c r="BH767" s="117"/>
    </row>
    <row r="768" spans="55:60" x14ac:dyDescent="0.2">
      <c r="BC768" s="120"/>
      <c r="BD768" s="120"/>
      <c r="BE768" s="120"/>
      <c r="BF768" s="120"/>
      <c r="BG768" s="117"/>
      <c r="BH768" s="117"/>
    </row>
    <row r="769" spans="55:60" x14ac:dyDescent="0.2">
      <c r="BC769" s="120"/>
      <c r="BD769" s="120"/>
      <c r="BE769" s="120"/>
      <c r="BF769" s="120"/>
      <c r="BG769" s="117"/>
      <c r="BH769" s="117"/>
    </row>
    <row r="770" spans="55:60" x14ac:dyDescent="0.2">
      <c r="BC770" s="120"/>
      <c r="BD770" s="120"/>
      <c r="BE770" s="120"/>
      <c r="BF770" s="120"/>
      <c r="BG770" s="117"/>
      <c r="BH770" s="117"/>
    </row>
    <row r="771" spans="55:60" x14ac:dyDescent="0.2">
      <c r="BC771" s="120"/>
      <c r="BD771" s="120"/>
      <c r="BE771" s="120"/>
      <c r="BF771" s="120"/>
      <c r="BG771" s="117"/>
      <c r="BH771" s="117"/>
    </row>
    <row r="772" spans="55:60" x14ac:dyDescent="0.2">
      <c r="BC772" s="120"/>
      <c r="BD772" s="120"/>
      <c r="BE772" s="120"/>
      <c r="BF772" s="120"/>
      <c r="BG772" s="117"/>
      <c r="BH772" s="117"/>
    </row>
    <row r="773" spans="55:60" x14ac:dyDescent="0.2">
      <c r="BC773" s="120"/>
      <c r="BD773" s="120"/>
      <c r="BE773" s="120"/>
      <c r="BF773" s="120"/>
      <c r="BG773" s="117"/>
      <c r="BH773" s="117"/>
    </row>
    <row r="774" spans="55:60" x14ac:dyDescent="0.2">
      <c r="BC774" s="120"/>
      <c r="BD774" s="120"/>
      <c r="BE774" s="120"/>
      <c r="BF774" s="120"/>
      <c r="BG774" s="117"/>
      <c r="BH774" s="117"/>
    </row>
    <row r="775" spans="55:60" x14ac:dyDescent="0.2">
      <c r="BC775" s="120"/>
      <c r="BD775" s="120"/>
      <c r="BE775" s="120"/>
      <c r="BF775" s="120"/>
      <c r="BG775" s="117"/>
      <c r="BH775" s="117"/>
    </row>
    <row r="776" spans="55:60" x14ac:dyDescent="0.2">
      <c r="BC776" s="120"/>
      <c r="BD776" s="120"/>
      <c r="BE776" s="120"/>
      <c r="BF776" s="120"/>
      <c r="BG776" s="117"/>
      <c r="BH776" s="117"/>
    </row>
    <row r="777" spans="55:60" x14ac:dyDescent="0.2">
      <c r="BC777" s="120"/>
      <c r="BD777" s="120"/>
      <c r="BE777" s="120"/>
      <c r="BF777" s="120"/>
      <c r="BG777" s="117"/>
      <c r="BH777" s="117"/>
    </row>
    <row r="778" spans="55:60" x14ac:dyDescent="0.2">
      <c r="BC778" s="120"/>
      <c r="BD778" s="120"/>
      <c r="BE778" s="120"/>
      <c r="BF778" s="120"/>
      <c r="BG778" s="117"/>
      <c r="BH778" s="117"/>
    </row>
    <row r="779" spans="55:60" x14ac:dyDescent="0.2">
      <c r="BC779" s="120"/>
      <c r="BD779" s="120"/>
      <c r="BE779" s="120"/>
      <c r="BF779" s="120"/>
      <c r="BG779" s="117"/>
      <c r="BH779" s="117"/>
    </row>
    <row r="780" spans="55:60" x14ac:dyDescent="0.2">
      <c r="BC780" s="120"/>
      <c r="BD780" s="120"/>
      <c r="BE780" s="120"/>
      <c r="BF780" s="120"/>
      <c r="BG780" s="117"/>
      <c r="BH780" s="117"/>
    </row>
    <row r="781" spans="55:60" x14ac:dyDescent="0.2">
      <c r="BC781" s="120"/>
      <c r="BD781" s="120"/>
      <c r="BE781" s="120"/>
      <c r="BF781" s="120"/>
      <c r="BG781" s="117"/>
      <c r="BH781" s="117"/>
    </row>
    <row r="782" spans="55:60" x14ac:dyDescent="0.2">
      <c r="BC782" s="120"/>
      <c r="BD782" s="120"/>
      <c r="BE782" s="120"/>
      <c r="BF782" s="120"/>
      <c r="BG782" s="117"/>
      <c r="BH782" s="117"/>
    </row>
    <row r="783" spans="55:60" x14ac:dyDescent="0.2">
      <c r="BC783" s="120"/>
      <c r="BD783" s="120"/>
      <c r="BE783" s="120"/>
      <c r="BF783" s="120"/>
      <c r="BG783" s="117"/>
      <c r="BH783" s="117"/>
    </row>
    <row r="784" spans="55:60" x14ac:dyDescent="0.2">
      <c r="BC784" s="120"/>
      <c r="BD784" s="120"/>
      <c r="BE784" s="120"/>
      <c r="BF784" s="120"/>
      <c r="BG784" s="117"/>
      <c r="BH784" s="117"/>
    </row>
    <row r="785" spans="55:60" x14ac:dyDescent="0.2">
      <c r="BC785" s="120"/>
      <c r="BD785" s="120"/>
      <c r="BE785" s="120"/>
      <c r="BF785" s="120"/>
      <c r="BG785" s="117"/>
      <c r="BH785" s="117"/>
    </row>
    <row r="786" spans="55:60" x14ac:dyDescent="0.2">
      <c r="BC786" s="120"/>
      <c r="BD786" s="120"/>
      <c r="BE786" s="120"/>
      <c r="BF786" s="120"/>
      <c r="BG786" s="117"/>
      <c r="BH786" s="117"/>
    </row>
    <row r="787" spans="55:60" x14ac:dyDescent="0.2">
      <c r="BC787" s="120"/>
      <c r="BD787" s="120"/>
      <c r="BE787" s="120"/>
      <c r="BF787" s="120"/>
      <c r="BG787" s="117"/>
      <c r="BH787" s="117"/>
    </row>
    <row r="788" spans="55:60" x14ac:dyDescent="0.2">
      <c r="BC788" s="120"/>
      <c r="BD788" s="120"/>
      <c r="BE788" s="120"/>
      <c r="BF788" s="120"/>
      <c r="BG788" s="117"/>
      <c r="BH788" s="117"/>
    </row>
    <row r="789" spans="55:60" x14ac:dyDescent="0.2">
      <c r="BC789" s="120"/>
      <c r="BD789" s="120"/>
      <c r="BE789" s="120"/>
      <c r="BF789" s="120"/>
      <c r="BG789" s="117"/>
      <c r="BH789" s="117"/>
    </row>
    <row r="790" spans="55:60" x14ac:dyDescent="0.2">
      <c r="BC790" s="120"/>
      <c r="BD790" s="120"/>
      <c r="BE790" s="120"/>
      <c r="BF790" s="120"/>
      <c r="BG790" s="117"/>
      <c r="BH790" s="117"/>
    </row>
    <row r="791" spans="55:60" x14ac:dyDescent="0.2">
      <c r="BC791" s="120"/>
      <c r="BD791" s="120"/>
      <c r="BE791" s="120"/>
      <c r="BF791" s="120"/>
      <c r="BG791" s="117"/>
      <c r="BH791" s="117"/>
    </row>
    <row r="792" spans="55:60" x14ac:dyDescent="0.2">
      <c r="BC792" s="120"/>
      <c r="BD792" s="120"/>
      <c r="BE792" s="120"/>
      <c r="BF792" s="120"/>
      <c r="BG792" s="117"/>
      <c r="BH792" s="117"/>
    </row>
    <row r="793" spans="55:60" x14ac:dyDescent="0.2">
      <c r="BC793" s="120"/>
      <c r="BD793" s="120"/>
      <c r="BE793" s="120"/>
      <c r="BF793" s="120"/>
      <c r="BG793" s="117"/>
      <c r="BH793" s="117"/>
    </row>
    <row r="794" spans="55:60" x14ac:dyDescent="0.2">
      <c r="BC794" s="120"/>
      <c r="BD794" s="120"/>
      <c r="BE794" s="120"/>
      <c r="BF794" s="120"/>
      <c r="BG794" s="117"/>
      <c r="BH794" s="117"/>
    </row>
    <row r="795" spans="55:60" x14ac:dyDescent="0.2">
      <c r="BC795" s="120"/>
      <c r="BD795" s="120"/>
      <c r="BE795" s="120"/>
      <c r="BF795" s="120"/>
      <c r="BG795" s="117"/>
      <c r="BH795" s="117"/>
    </row>
    <row r="796" spans="55:60" x14ac:dyDescent="0.2">
      <c r="BC796" s="120"/>
      <c r="BD796" s="120"/>
      <c r="BE796" s="120"/>
      <c r="BF796" s="120"/>
      <c r="BG796" s="117"/>
      <c r="BH796" s="117"/>
    </row>
    <row r="797" spans="55:60" x14ac:dyDescent="0.2">
      <c r="BC797" s="120"/>
      <c r="BD797" s="120"/>
      <c r="BE797" s="120"/>
      <c r="BF797" s="120"/>
      <c r="BG797" s="117"/>
      <c r="BH797" s="117"/>
    </row>
    <row r="798" spans="55:60" x14ac:dyDescent="0.2">
      <c r="BC798" s="120"/>
      <c r="BD798" s="120"/>
      <c r="BE798" s="120"/>
      <c r="BF798" s="120"/>
      <c r="BG798" s="117"/>
      <c r="BH798" s="117"/>
    </row>
    <row r="799" spans="55:60" x14ac:dyDescent="0.2">
      <c r="BC799" s="120"/>
      <c r="BD799" s="120"/>
      <c r="BE799" s="120"/>
      <c r="BF799" s="120"/>
      <c r="BG799" s="117"/>
      <c r="BH799" s="117"/>
    </row>
    <row r="800" spans="55:60" x14ac:dyDescent="0.2">
      <c r="BC800" s="120"/>
      <c r="BD800" s="120"/>
      <c r="BE800" s="120"/>
      <c r="BF800" s="120"/>
      <c r="BG800" s="117"/>
      <c r="BH800" s="117"/>
    </row>
    <row r="801" spans="55:60" x14ac:dyDescent="0.2">
      <c r="BC801" s="120"/>
      <c r="BD801" s="120"/>
      <c r="BE801" s="120"/>
      <c r="BF801" s="120"/>
      <c r="BG801" s="117"/>
      <c r="BH801" s="117"/>
    </row>
    <row r="802" spans="55:60" x14ac:dyDescent="0.2">
      <c r="BC802" s="120"/>
      <c r="BD802" s="120"/>
      <c r="BE802" s="120"/>
      <c r="BF802" s="120"/>
      <c r="BG802" s="117"/>
      <c r="BH802" s="117"/>
    </row>
    <row r="803" spans="55:60" x14ac:dyDescent="0.2">
      <c r="BC803" s="120"/>
      <c r="BD803" s="120"/>
      <c r="BE803" s="120"/>
      <c r="BF803" s="120"/>
      <c r="BG803" s="117"/>
      <c r="BH803" s="117"/>
    </row>
    <row r="804" spans="55:60" x14ac:dyDescent="0.2">
      <c r="BC804" s="120"/>
      <c r="BD804" s="120"/>
      <c r="BE804" s="120"/>
      <c r="BF804" s="120"/>
      <c r="BG804" s="117"/>
      <c r="BH804" s="117"/>
    </row>
    <row r="805" spans="55:60" x14ac:dyDescent="0.2">
      <c r="BC805" s="120"/>
      <c r="BD805" s="120"/>
      <c r="BE805" s="120"/>
      <c r="BF805" s="120"/>
      <c r="BG805" s="117"/>
      <c r="BH805" s="117"/>
    </row>
    <row r="806" spans="55:60" x14ac:dyDescent="0.2">
      <c r="BC806" s="120"/>
      <c r="BD806" s="120"/>
      <c r="BE806" s="120"/>
      <c r="BF806" s="120"/>
      <c r="BG806" s="117"/>
      <c r="BH806" s="117"/>
    </row>
    <row r="807" spans="55:60" x14ac:dyDescent="0.2">
      <c r="BC807" s="120"/>
      <c r="BD807" s="120"/>
      <c r="BE807" s="120"/>
      <c r="BF807" s="120"/>
      <c r="BG807" s="117"/>
      <c r="BH807" s="117"/>
    </row>
    <row r="808" spans="55:60" x14ac:dyDescent="0.2">
      <c r="BC808" s="120"/>
      <c r="BD808" s="120"/>
      <c r="BE808" s="120"/>
      <c r="BF808" s="120"/>
      <c r="BG808" s="117"/>
      <c r="BH808" s="117"/>
    </row>
    <row r="809" spans="55:60" x14ac:dyDescent="0.2">
      <c r="BC809" s="120"/>
      <c r="BD809" s="120"/>
      <c r="BE809" s="120"/>
      <c r="BF809" s="120"/>
      <c r="BG809" s="117"/>
      <c r="BH809" s="117"/>
    </row>
    <row r="810" spans="55:60" x14ac:dyDescent="0.2">
      <c r="BC810" s="120"/>
      <c r="BD810" s="120"/>
      <c r="BE810" s="120"/>
      <c r="BF810" s="120"/>
      <c r="BG810" s="117"/>
      <c r="BH810" s="117"/>
    </row>
    <row r="811" spans="55:60" x14ac:dyDescent="0.2">
      <c r="BC811" s="120"/>
      <c r="BD811" s="120"/>
      <c r="BE811" s="120"/>
      <c r="BF811" s="120"/>
      <c r="BG811" s="117"/>
      <c r="BH811" s="117"/>
    </row>
    <row r="812" spans="55:60" x14ac:dyDescent="0.2">
      <c r="BC812" s="120"/>
      <c r="BD812" s="120"/>
      <c r="BE812" s="120"/>
      <c r="BF812" s="120"/>
      <c r="BG812" s="117"/>
      <c r="BH812" s="117"/>
    </row>
    <row r="813" spans="55:60" x14ac:dyDescent="0.2">
      <c r="BC813" s="120"/>
      <c r="BD813" s="120"/>
      <c r="BE813" s="120"/>
      <c r="BF813" s="120"/>
      <c r="BG813" s="117"/>
      <c r="BH813" s="117"/>
    </row>
    <row r="814" spans="55:60" x14ac:dyDescent="0.2">
      <c r="BC814" s="120"/>
      <c r="BD814" s="120"/>
      <c r="BE814" s="120"/>
      <c r="BF814" s="120"/>
      <c r="BG814" s="117"/>
      <c r="BH814" s="117"/>
    </row>
    <row r="815" spans="55:60" x14ac:dyDescent="0.2">
      <c r="BC815" s="120"/>
      <c r="BD815" s="120"/>
      <c r="BE815" s="120"/>
      <c r="BF815" s="120"/>
      <c r="BG815" s="117"/>
      <c r="BH815" s="117"/>
    </row>
    <row r="816" spans="55:60" x14ac:dyDescent="0.2">
      <c r="BC816" s="120"/>
      <c r="BD816" s="120"/>
      <c r="BE816" s="120"/>
      <c r="BF816" s="120"/>
      <c r="BG816" s="117"/>
      <c r="BH816" s="117"/>
    </row>
    <row r="817" spans="55:60" x14ac:dyDescent="0.2">
      <c r="BC817" s="120"/>
      <c r="BD817" s="120"/>
      <c r="BE817" s="120"/>
      <c r="BF817" s="120"/>
      <c r="BG817" s="117"/>
      <c r="BH817" s="117"/>
    </row>
    <row r="818" spans="55:60" x14ac:dyDescent="0.2">
      <c r="BC818" s="120"/>
      <c r="BD818" s="120"/>
      <c r="BE818" s="120"/>
      <c r="BF818" s="120"/>
      <c r="BG818" s="117"/>
      <c r="BH818" s="117"/>
    </row>
    <row r="819" spans="55:60" x14ac:dyDescent="0.2">
      <c r="BC819" s="120"/>
      <c r="BD819" s="120"/>
      <c r="BE819" s="120"/>
      <c r="BF819" s="120"/>
      <c r="BG819" s="117"/>
      <c r="BH819" s="117"/>
    </row>
    <row r="820" spans="55:60" x14ac:dyDescent="0.2">
      <c r="BC820" s="120"/>
      <c r="BD820" s="120"/>
      <c r="BE820" s="120"/>
      <c r="BF820" s="120"/>
      <c r="BG820" s="117"/>
      <c r="BH820" s="117"/>
    </row>
    <row r="821" spans="55:60" x14ac:dyDescent="0.2">
      <c r="BC821" s="120"/>
      <c r="BD821" s="120"/>
      <c r="BE821" s="120"/>
      <c r="BF821" s="120"/>
      <c r="BG821" s="117"/>
      <c r="BH821" s="117"/>
    </row>
    <row r="822" spans="55:60" x14ac:dyDescent="0.2">
      <c r="BC822" s="120"/>
      <c r="BD822" s="120"/>
      <c r="BE822" s="120"/>
      <c r="BF822" s="120"/>
      <c r="BG822" s="117"/>
      <c r="BH822" s="117"/>
    </row>
    <row r="823" spans="55:60" x14ac:dyDescent="0.2">
      <c r="BC823" s="120"/>
      <c r="BD823" s="120"/>
      <c r="BE823" s="120"/>
      <c r="BF823" s="120"/>
      <c r="BG823" s="117"/>
      <c r="BH823" s="117"/>
    </row>
    <row r="824" spans="55:60" x14ac:dyDescent="0.2">
      <c r="BC824" s="120"/>
      <c r="BD824" s="120"/>
      <c r="BE824" s="120"/>
      <c r="BF824" s="120"/>
      <c r="BG824" s="117"/>
      <c r="BH824" s="117"/>
    </row>
    <row r="825" spans="55:60" x14ac:dyDescent="0.2">
      <c r="BC825" s="120"/>
      <c r="BD825" s="120"/>
      <c r="BE825" s="120"/>
      <c r="BF825" s="120"/>
      <c r="BG825" s="117"/>
      <c r="BH825" s="117"/>
    </row>
    <row r="826" spans="55:60" x14ac:dyDescent="0.2">
      <c r="BC826" s="120"/>
      <c r="BD826" s="120"/>
      <c r="BE826" s="120"/>
      <c r="BF826" s="120"/>
      <c r="BG826" s="117"/>
      <c r="BH826" s="117"/>
    </row>
    <row r="827" spans="55:60" x14ac:dyDescent="0.2">
      <c r="BC827" s="120"/>
      <c r="BD827" s="120"/>
      <c r="BE827" s="120"/>
      <c r="BF827" s="120"/>
      <c r="BG827" s="117"/>
      <c r="BH827" s="117"/>
    </row>
    <row r="828" spans="55:60" x14ac:dyDescent="0.2">
      <c r="BC828" s="120"/>
      <c r="BD828" s="120"/>
      <c r="BE828" s="120"/>
      <c r="BF828" s="120"/>
      <c r="BG828" s="117"/>
      <c r="BH828" s="117"/>
    </row>
    <row r="829" spans="55:60" x14ac:dyDescent="0.2">
      <c r="BC829" s="120"/>
      <c r="BD829" s="120"/>
      <c r="BE829" s="120"/>
      <c r="BF829" s="120"/>
      <c r="BG829" s="117"/>
      <c r="BH829" s="117"/>
    </row>
    <row r="830" spans="55:60" x14ac:dyDescent="0.2">
      <c r="BC830" s="120"/>
      <c r="BD830" s="120"/>
      <c r="BE830" s="120"/>
      <c r="BF830" s="120"/>
      <c r="BG830" s="117"/>
      <c r="BH830" s="117"/>
    </row>
    <row r="831" spans="55:60" x14ac:dyDescent="0.2">
      <c r="BC831" s="120"/>
      <c r="BD831" s="120"/>
      <c r="BE831" s="120"/>
      <c r="BF831" s="120"/>
      <c r="BG831" s="117"/>
      <c r="BH831" s="117"/>
    </row>
    <row r="832" spans="55:60" x14ac:dyDescent="0.2">
      <c r="BC832" s="120"/>
      <c r="BD832" s="120"/>
      <c r="BE832" s="120"/>
      <c r="BF832" s="120"/>
      <c r="BG832" s="117"/>
      <c r="BH832" s="117"/>
    </row>
    <row r="833" spans="55:60" x14ac:dyDescent="0.2">
      <c r="BC833" s="120"/>
      <c r="BD833" s="120"/>
      <c r="BE833" s="120"/>
      <c r="BF833" s="120"/>
      <c r="BG833" s="117"/>
      <c r="BH833" s="117"/>
    </row>
    <row r="834" spans="55:60" x14ac:dyDescent="0.2">
      <c r="BC834" s="120"/>
      <c r="BD834" s="120"/>
      <c r="BE834" s="120"/>
      <c r="BF834" s="120"/>
      <c r="BG834" s="117"/>
      <c r="BH834" s="117"/>
    </row>
    <row r="835" spans="55:60" x14ac:dyDescent="0.2">
      <c r="BC835" s="120"/>
      <c r="BD835" s="120"/>
      <c r="BE835" s="120"/>
      <c r="BF835" s="120"/>
      <c r="BG835" s="117"/>
      <c r="BH835" s="117"/>
    </row>
    <row r="836" spans="55:60" x14ac:dyDescent="0.2">
      <c r="BC836" s="120"/>
      <c r="BD836" s="120"/>
      <c r="BE836" s="120"/>
      <c r="BF836" s="120"/>
      <c r="BG836" s="117"/>
      <c r="BH836" s="117"/>
    </row>
    <row r="837" spans="55:60" x14ac:dyDescent="0.2">
      <c r="BC837" s="120"/>
      <c r="BD837" s="120"/>
      <c r="BE837" s="120"/>
      <c r="BF837" s="120"/>
      <c r="BG837" s="117"/>
      <c r="BH837" s="117"/>
    </row>
    <row r="838" spans="55:60" x14ac:dyDescent="0.2">
      <c r="BC838" s="120"/>
      <c r="BD838" s="120"/>
      <c r="BE838" s="120"/>
      <c r="BF838" s="120"/>
      <c r="BG838" s="117"/>
      <c r="BH838" s="117"/>
    </row>
    <row r="839" spans="55:60" x14ac:dyDescent="0.2">
      <c r="BC839" s="120"/>
      <c r="BD839" s="120"/>
      <c r="BE839" s="120"/>
      <c r="BF839" s="120"/>
      <c r="BG839" s="117"/>
      <c r="BH839" s="117"/>
    </row>
    <row r="840" spans="55:60" x14ac:dyDescent="0.2">
      <c r="BC840" s="120"/>
      <c r="BD840" s="120"/>
      <c r="BE840" s="120"/>
      <c r="BF840" s="120"/>
      <c r="BG840" s="117"/>
      <c r="BH840" s="117"/>
    </row>
    <row r="841" spans="55:60" x14ac:dyDescent="0.2">
      <c r="BC841" s="120"/>
      <c r="BD841" s="120"/>
      <c r="BE841" s="120"/>
      <c r="BF841" s="120"/>
      <c r="BG841" s="117"/>
      <c r="BH841" s="117"/>
    </row>
    <row r="842" spans="55:60" x14ac:dyDescent="0.2">
      <c r="BC842" s="120"/>
      <c r="BD842" s="120"/>
      <c r="BE842" s="120"/>
      <c r="BF842" s="120"/>
      <c r="BG842" s="117"/>
      <c r="BH842" s="117"/>
    </row>
    <row r="843" spans="55:60" x14ac:dyDescent="0.2">
      <c r="BC843" s="120"/>
      <c r="BD843" s="120"/>
      <c r="BE843" s="120"/>
      <c r="BF843" s="120"/>
      <c r="BG843" s="117"/>
      <c r="BH843" s="117"/>
    </row>
    <row r="844" spans="55:60" x14ac:dyDescent="0.2">
      <c r="BC844" s="120"/>
      <c r="BD844" s="120"/>
      <c r="BE844" s="120"/>
      <c r="BF844" s="120"/>
      <c r="BG844" s="117"/>
      <c r="BH844" s="117"/>
    </row>
    <row r="845" spans="55:60" x14ac:dyDescent="0.2">
      <c r="BC845" s="120"/>
      <c r="BD845" s="120"/>
      <c r="BE845" s="120"/>
      <c r="BF845" s="120"/>
      <c r="BG845" s="117"/>
      <c r="BH845" s="117"/>
    </row>
    <row r="846" spans="55:60" x14ac:dyDescent="0.2">
      <c r="BC846" s="120"/>
      <c r="BD846" s="120"/>
      <c r="BE846" s="120"/>
      <c r="BF846" s="120"/>
      <c r="BG846" s="117"/>
      <c r="BH846" s="117"/>
    </row>
    <row r="847" spans="55:60" x14ac:dyDescent="0.2">
      <c r="BC847" s="120"/>
      <c r="BD847" s="120"/>
      <c r="BE847" s="120"/>
      <c r="BF847" s="120"/>
      <c r="BG847" s="117"/>
      <c r="BH847" s="117"/>
    </row>
    <row r="848" spans="55:60" x14ac:dyDescent="0.2">
      <c r="BC848" s="120"/>
      <c r="BD848" s="120"/>
      <c r="BE848" s="120"/>
      <c r="BF848" s="120"/>
      <c r="BG848" s="117"/>
      <c r="BH848" s="117"/>
    </row>
    <row r="849" spans="55:60" x14ac:dyDescent="0.2">
      <c r="BC849" s="120"/>
      <c r="BD849" s="120"/>
      <c r="BE849" s="120"/>
      <c r="BF849" s="120"/>
      <c r="BG849" s="117"/>
      <c r="BH849" s="117"/>
    </row>
    <row r="850" spans="55:60" x14ac:dyDescent="0.2">
      <c r="BC850" s="120"/>
      <c r="BD850" s="120"/>
      <c r="BE850" s="120"/>
      <c r="BF850" s="120"/>
      <c r="BG850" s="117"/>
      <c r="BH850" s="117"/>
    </row>
    <row r="851" spans="55:60" x14ac:dyDescent="0.2">
      <c r="BC851" s="120"/>
      <c r="BD851" s="120"/>
      <c r="BE851" s="120"/>
      <c r="BF851" s="120"/>
      <c r="BG851" s="117"/>
      <c r="BH851" s="117"/>
    </row>
    <row r="852" spans="55:60" x14ac:dyDescent="0.2">
      <c r="BC852" s="120"/>
      <c r="BD852" s="120"/>
      <c r="BE852" s="120"/>
      <c r="BF852" s="120"/>
      <c r="BG852" s="117"/>
      <c r="BH852" s="117"/>
    </row>
    <row r="853" spans="55:60" x14ac:dyDescent="0.2">
      <c r="BC853" s="120"/>
      <c r="BD853" s="120"/>
      <c r="BE853" s="120"/>
      <c r="BF853" s="120"/>
      <c r="BG853" s="117"/>
      <c r="BH853" s="117"/>
    </row>
    <row r="854" spans="55:60" x14ac:dyDescent="0.2">
      <c r="BC854" s="120"/>
      <c r="BD854" s="120"/>
      <c r="BE854" s="120"/>
      <c r="BF854" s="120"/>
      <c r="BG854" s="117"/>
      <c r="BH854" s="117"/>
    </row>
    <row r="855" spans="55:60" x14ac:dyDescent="0.2">
      <c r="BC855" s="120"/>
      <c r="BD855" s="120"/>
      <c r="BE855" s="120"/>
      <c r="BF855" s="120"/>
      <c r="BG855" s="117"/>
      <c r="BH855" s="117"/>
    </row>
    <row r="856" spans="55:60" x14ac:dyDescent="0.2">
      <c r="BC856" s="120"/>
      <c r="BD856" s="120"/>
      <c r="BE856" s="120"/>
      <c r="BF856" s="120"/>
      <c r="BG856" s="117"/>
      <c r="BH856" s="117"/>
    </row>
    <row r="857" spans="55:60" x14ac:dyDescent="0.2">
      <c r="BC857" s="120"/>
      <c r="BD857" s="120"/>
      <c r="BE857" s="120"/>
      <c r="BF857" s="120"/>
      <c r="BG857" s="117"/>
      <c r="BH857" s="117"/>
    </row>
    <row r="858" spans="55:60" x14ac:dyDescent="0.2">
      <c r="BC858" s="120"/>
      <c r="BD858" s="120"/>
      <c r="BE858" s="120"/>
      <c r="BF858" s="120"/>
      <c r="BG858" s="117"/>
      <c r="BH858" s="117"/>
    </row>
    <row r="859" spans="55:60" x14ac:dyDescent="0.2">
      <c r="BC859" s="120"/>
      <c r="BD859" s="120"/>
      <c r="BE859" s="120"/>
      <c r="BF859" s="120"/>
      <c r="BG859" s="117"/>
      <c r="BH859" s="117"/>
    </row>
    <row r="860" spans="55:60" x14ac:dyDescent="0.2">
      <c r="BC860" s="120"/>
      <c r="BD860" s="120"/>
      <c r="BE860" s="120"/>
      <c r="BF860" s="120"/>
      <c r="BG860" s="117"/>
      <c r="BH860" s="117"/>
    </row>
    <row r="861" spans="55:60" x14ac:dyDescent="0.2">
      <c r="BC861" s="120"/>
      <c r="BD861" s="120"/>
      <c r="BE861" s="120"/>
      <c r="BF861" s="120"/>
      <c r="BG861" s="117"/>
      <c r="BH861" s="117"/>
    </row>
    <row r="862" spans="55:60" x14ac:dyDescent="0.2">
      <c r="BC862" s="120"/>
      <c r="BD862" s="120"/>
      <c r="BE862" s="120"/>
      <c r="BF862" s="120"/>
      <c r="BG862" s="117"/>
      <c r="BH862" s="117"/>
    </row>
    <row r="863" spans="55:60" x14ac:dyDescent="0.2">
      <c r="BC863" s="120"/>
      <c r="BD863" s="120"/>
      <c r="BE863" s="120"/>
      <c r="BF863" s="120"/>
      <c r="BG863" s="117"/>
      <c r="BH863" s="117"/>
    </row>
    <row r="864" spans="55:60" x14ac:dyDescent="0.2">
      <c r="BC864" s="120"/>
      <c r="BD864" s="120"/>
      <c r="BE864" s="120"/>
      <c r="BF864" s="120"/>
      <c r="BG864" s="117"/>
      <c r="BH864" s="117"/>
    </row>
    <row r="865" spans="55:60" x14ac:dyDescent="0.2">
      <c r="BC865" s="120"/>
      <c r="BD865" s="120"/>
      <c r="BE865" s="120"/>
      <c r="BF865" s="120"/>
      <c r="BG865" s="117"/>
      <c r="BH865" s="117"/>
    </row>
    <row r="866" spans="55:60" x14ac:dyDescent="0.2">
      <c r="BC866" s="120"/>
      <c r="BD866" s="120"/>
      <c r="BE866" s="120"/>
      <c r="BF866" s="120"/>
      <c r="BG866" s="117"/>
      <c r="BH866" s="117"/>
    </row>
    <row r="867" spans="55:60" x14ac:dyDescent="0.2">
      <c r="BC867" s="120"/>
      <c r="BD867" s="120"/>
      <c r="BE867" s="120"/>
      <c r="BF867" s="120"/>
      <c r="BG867" s="117"/>
      <c r="BH867" s="117"/>
    </row>
    <row r="868" spans="55:60" x14ac:dyDescent="0.2">
      <c r="BC868" s="120"/>
      <c r="BD868" s="120"/>
      <c r="BE868" s="120"/>
      <c r="BF868" s="120"/>
      <c r="BG868" s="117"/>
      <c r="BH868" s="117"/>
    </row>
    <row r="869" spans="55:60" x14ac:dyDescent="0.2">
      <c r="BC869" s="120"/>
      <c r="BD869" s="120"/>
      <c r="BE869" s="120"/>
      <c r="BF869" s="120"/>
      <c r="BG869" s="117"/>
      <c r="BH869" s="117"/>
    </row>
    <row r="870" spans="55:60" x14ac:dyDescent="0.2">
      <c r="BC870" s="120"/>
      <c r="BD870" s="120"/>
      <c r="BE870" s="120"/>
      <c r="BF870" s="120"/>
      <c r="BG870" s="117"/>
      <c r="BH870" s="117"/>
    </row>
    <row r="871" spans="55:60" x14ac:dyDescent="0.2">
      <c r="BC871" s="120"/>
      <c r="BD871" s="120"/>
      <c r="BE871" s="120"/>
      <c r="BF871" s="120"/>
      <c r="BG871" s="117"/>
      <c r="BH871" s="117"/>
    </row>
    <row r="872" spans="55:60" x14ac:dyDescent="0.2">
      <c r="BC872" s="120"/>
      <c r="BD872" s="120"/>
      <c r="BE872" s="120"/>
      <c r="BF872" s="120"/>
      <c r="BG872" s="117"/>
      <c r="BH872" s="117"/>
    </row>
    <row r="873" spans="55:60" x14ac:dyDescent="0.2">
      <c r="BC873" s="120"/>
      <c r="BD873" s="120"/>
      <c r="BE873" s="120"/>
      <c r="BF873" s="120"/>
      <c r="BG873" s="117"/>
      <c r="BH873" s="117"/>
    </row>
    <row r="874" spans="55:60" x14ac:dyDescent="0.2">
      <c r="BC874" s="120"/>
      <c r="BD874" s="120"/>
      <c r="BE874" s="120"/>
      <c r="BF874" s="120"/>
      <c r="BG874" s="117"/>
      <c r="BH874" s="117"/>
    </row>
    <row r="875" spans="55:60" x14ac:dyDescent="0.2">
      <c r="BC875" s="120"/>
      <c r="BD875" s="120"/>
      <c r="BE875" s="120"/>
      <c r="BF875" s="120"/>
      <c r="BG875" s="117"/>
      <c r="BH875" s="117"/>
    </row>
    <row r="876" spans="55:60" x14ac:dyDescent="0.2">
      <c r="BC876" s="120"/>
      <c r="BD876" s="120"/>
      <c r="BE876" s="120"/>
      <c r="BF876" s="120"/>
      <c r="BG876" s="117"/>
      <c r="BH876" s="117"/>
    </row>
    <row r="877" spans="55:60" x14ac:dyDescent="0.2">
      <c r="BC877" s="120"/>
      <c r="BD877" s="120"/>
      <c r="BE877" s="120"/>
      <c r="BF877" s="120"/>
      <c r="BG877" s="117"/>
      <c r="BH877" s="117"/>
    </row>
    <row r="878" spans="55:60" x14ac:dyDescent="0.2">
      <c r="BC878" s="120"/>
      <c r="BD878" s="120"/>
      <c r="BE878" s="120"/>
      <c r="BF878" s="120"/>
      <c r="BG878" s="117"/>
      <c r="BH878" s="117"/>
    </row>
    <row r="879" spans="55:60" x14ac:dyDescent="0.2">
      <c r="BC879" s="120"/>
      <c r="BD879" s="120"/>
      <c r="BE879" s="120"/>
      <c r="BF879" s="120"/>
      <c r="BG879" s="117"/>
      <c r="BH879" s="117"/>
    </row>
    <row r="880" spans="55:60" x14ac:dyDescent="0.2">
      <c r="BC880" s="120"/>
      <c r="BD880" s="120"/>
      <c r="BE880" s="120"/>
      <c r="BF880" s="120"/>
      <c r="BG880" s="117"/>
      <c r="BH880" s="117"/>
    </row>
    <row r="881" spans="55:60" x14ac:dyDescent="0.2">
      <c r="BC881" s="120"/>
      <c r="BD881" s="120"/>
      <c r="BE881" s="120"/>
      <c r="BF881" s="120"/>
      <c r="BG881" s="117"/>
      <c r="BH881" s="117"/>
    </row>
    <row r="882" spans="55:60" x14ac:dyDescent="0.2">
      <c r="BC882" s="120"/>
      <c r="BD882" s="120"/>
      <c r="BE882" s="120"/>
      <c r="BF882" s="120"/>
      <c r="BG882" s="117"/>
      <c r="BH882" s="117"/>
    </row>
    <row r="883" spans="55:60" x14ac:dyDescent="0.2">
      <c r="BC883" s="120"/>
      <c r="BD883" s="120"/>
      <c r="BE883" s="120"/>
      <c r="BF883" s="120"/>
      <c r="BG883" s="117"/>
      <c r="BH883" s="117"/>
    </row>
    <row r="884" spans="55:60" x14ac:dyDescent="0.2">
      <c r="BC884" s="120"/>
      <c r="BD884" s="120"/>
      <c r="BE884" s="120"/>
      <c r="BF884" s="120"/>
      <c r="BG884" s="117"/>
      <c r="BH884" s="117"/>
    </row>
    <row r="885" spans="55:60" x14ac:dyDescent="0.2">
      <c r="BC885" s="120"/>
      <c r="BD885" s="120"/>
      <c r="BE885" s="120"/>
      <c r="BF885" s="120"/>
      <c r="BG885" s="117"/>
      <c r="BH885" s="117"/>
    </row>
    <row r="886" spans="55:60" x14ac:dyDescent="0.2">
      <c r="BC886" s="120"/>
      <c r="BD886" s="120"/>
      <c r="BE886" s="120"/>
      <c r="BF886" s="120"/>
      <c r="BG886" s="117"/>
      <c r="BH886" s="117"/>
    </row>
    <row r="887" spans="55:60" x14ac:dyDescent="0.2">
      <c r="BC887" s="120"/>
      <c r="BD887" s="120"/>
      <c r="BE887" s="120"/>
      <c r="BF887" s="120"/>
      <c r="BG887" s="117"/>
      <c r="BH887" s="117"/>
    </row>
    <row r="888" spans="55:60" x14ac:dyDescent="0.2">
      <c r="BC888" s="120"/>
      <c r="BD888" s="120"/>
      <c r="BE888" s="120"/>
      <c r="BF888" s="120"/>
      <c r="BG888" s="117"/>
      <c r="BH888" s="117"/>
    </row>
    <row r="889" spans="55:60" x14ac:dyDescent="0.2">
      <c r="BC889" s="120"/>
      <c r="BD889" s="120"/>
      <c r="BE889" s="120"/>
      <c r="BF889" s="120"/>
      <c r="BG889" s="117"/>
      <c r="BH889" s="117"/>
    </row>
    <row r="890" spans="55:60" x14ac:dyDescent="0.2">
      <c r="BC890" s="120"/>
      <c r="BD890" s="120"/>
      <c r="BE890" s="120"/>
      <c r="BF890" s="120"/>
      <c r="BG890" s="117"/>
      <c r="BH890" s="117"/>
    </row>
    <row r="891" spans="55:60" x14ac:dyDescent="0.2">
      <c r="BC891" s="120"/>
      <c r="BD891" s="120"/>
      <c r="BE891" s="120"/>
      <c r="BF891" s="120"/>
      <c r="BG891" s="117"/>
      <c r="BH891" s="117"/>
    </row>
    <row r="892" spans="55:60" x14ac:dyDescent="0.2">
      <c r="BC892" s="120"/>
      <c r="BD892" s="120"/>
      <c r="BE892" s="120"/>
      <c r="BF892" s="120"/>
      <c r="BG892" s="117"/>
      <c r="BH892" s="117"/>
    </row>
    <row r="893" spans="55:60" x14ac:dyDescent="0.2">
      <c r="BC893" s="120"/>
      <c r="BD893" s="120"/>
      <c r="BE893" s="120"/>
      <c r="BF893" s="120"/>
      <c r="BG893" s="117"/>
      <c r="BH893" s="117"/>
    </row>
    <row r="894" spans="55:60" x14ac:dyDescent="0.2">
      <c r="BC894" s="120"/>
      <c r="BD894" s="120"/>
      <c r="BE894" s="120"/>
      <c r="BF894" s="120"/>
      <c r="BG894" s="117"/>
      <c r="BH894" s="117"/>
    </row>
    <row r="895" spans="55:60" x14ac:dyDescent="0.2">
      <c r="BC895" s="120"/>
      <c r="BD895" s="120"/>
      <c r="BE895" s="120"/>
      <c r="BF895" s="120"/>
      <c r="BG895" s="117"/>
      <c r="BH895" s="117"/>
    </row>
    <row r="896" spans="55:60" x14ac:dyDescent="0.2">
      <c r="BC896" s="120"/>
      <c r="BD896" s="120"/>
      <c r="BE896" s="120"/>
      <c r="BF896" s="120"/>
      <c r="BG896" s="117"/>
      <c r="BH896" s="117"/>
    </row>
    <row r="897" spans="55:60" x14ac:dyDescent="0.2">
      <c r="BC897" s="120"/>
      <c r="BD897" s="120"/>
      <c r="BE897" s="120"/>
      <c r="BF897" s="120"/>
      <c r="BG897" s="117"/>
      <c r="BH897" s="117"/>
    </row>
    <row r="898" spans="55:60" x14ac:dyDescent="0.2">
      <c r="BC898" s="120"/>
      <c r="BD898" s="120"/>
      <c r="BE898" s="120"/>
      <c r="BF898" s="120"/>
      <c r="BG898" s="117"/>
      <c r="BH898" s="117"/>
    </row>
    <row r="899" spans="55:60" x14ac:dyDescent="0.2">
      <c r="BC899" s="120"/>
      <c r="BD899" s="120"/>
      <c r="BE899" s="120"/>
      <c r="BF899" s="120"/>
      <c r="BG899" s="117"/>
      <c r="BH899" s="117"/>
    </row>
    <row r="900" spans="55:60" x14ac:dyDescent="0.2">
      <c r="BC900" s="120"/>
      <c r="BD900" s="120"/>
      <c r="BE900" s="120"/>
      <c r="BF900" s="120"/>
      <c r="BG900" s="117"/>
      <c r="BH900" s="117"/>
    </row>
    <row r="901" spans="55:60" x14ac:dyDescent="0.2">
      <c r="BC901" s="120"/>
      <c r="BD901" s="120"/>
      <c r="BE901" s="120"/>
      <c r="BF901" s="120"/>
      <c r="BG901" s="117"/>
      <c r="BH901" s="117"/>
    </row>
    <row r="902" spans="55:60" x14ac:dyDescent="0.2">
      <c r="BC902" s="120"/>
      <c r="BD902" s="120"/>
      <c r="BE902" s="120"/>
      <c r="BF902" s="120"/>
      <c r="BG902" s="117"/>
      <c r="BH902" s="117"/>
    </row>
    <row r="903" spans="55:60" x14ac:dyDescent="0.2">
      <c r="BC903" s="120"/>
      <c r="BD903" s="120"/>
      <c r="BE903" s="120"/>
      <c r="BF903" s="120"/>
      <c r="BG903" s="117"/>
      <c r="BH903" s="117"/>
    </row>
    <row r="904" spans="55:60" x14ac:dyDescent="0.2">
      <c r="BC904" s="120"/>
      <c r="BD904" s="120"/>
      <c r="BE904" s="120"/>
      <c r="BF904" s="120"/>
      <c r="BG904" s="117"/>
      <c r="BH904" s="117"/>
    </row>
    <row r="905" spans="55:60" x14ac:dyDescent="0.2">
      <c r="BC905" s="120"/>
      <c r="BD905" s="120"/>
      <c r="BE905" s="120"/>
      <c r="BF905" s="120"/>
      <c r="BG905" s="117"/>
      <c r="BH905" s="117"/>
    </row>
    <row r="906" spans="55:60" x14ac:dyDescent="0.2">
      <c r="BC906" s="120"/>
      <c r="BD906" s="120"/>
      <c r="BE906" s="120"/>
      <c r="BF906" s="120"/>
      <c r="BG906" s="117"/>
      <c r="BH906" s="117"/>
    </row>
    <row r="907" spans="55:60" x14ac:dyDescent="0.2">
      <c r="BC907" s="120"/>
      <c r="BD907" s="120"/>
      <c r="BE907" s="120"/>
      <c r="BF907" s="120"/>
      <c r="BG907" s="117"/>
      <c r="BH907" s="117"/>
    </row>
    <row r="908" spans="55:60" x14ac:dyDescent="0.2">
      <c r="BC908" s="120"/>
      <c r="BD908" s="120"/>
      <c r="BE908" s="120"/>
      <c r="BF908" s="120"/>
      <c r="BG908" s="117"/>
      <c r="BH908" s="117"/>
    </row>
    <row r="909" spans="55:60" x14ac:dyDescent="0.2">
      <c r="BC909" s="120"/>
      <c r="BD909" s="120"/>
      <c r="BE909" s="120"/>
      <c r="BF909" s="120"/>
      <c r="BG909" s="117"/>
      <c r="BH909" s="117"/>
    </row>
    <row r="910" spans="55:60" x14ac:dyDescent="0.2">
      <c r="BC910" s="120"/>
      <c r="BD910" s="120"/>
      <c r="BE910" s="120"/>
      <c r="BF910" s="120"/>
      <c r="BG910" s="117"/>
      <c r="BH910" s="117"/>
    </row>
    <row r="911" spans="55:60" x14ac:dyDescent="0.2">
      <c r="BC911" s="120"/>
      <c r="BD911" s="120"/>
      <c r="BE911" s="120"/>
      <c r="BF911" s="120"/>
      <c r="BG911" s="117"/>
      <c r="BH911" s="117"/>
    </row>
    <row r="912" spans="55:60" x14ac:dyDescent="0.2">
      <c r="BC912" s="120"/>
      <c r="BD912" s="120"/>
      <c r="BE912" s="120"/>
      <c r="BF912" s="120"/>
      <c r="BG912" s="117"/>
      <c r="BH912" s="117"/>
    </row>
    <row r="913" spans="55:60" x14ac:dyDescent="0.2">
      <c r="BC913" s="120"/>
      <c r="BD913" s="120"/>
      <c r="BE913" s="120"/>
      <c r="BF913" s="120"/>
      <c r="BG913" s="117"/>
      <c r="BH913" s="117"/>
    </row>
    <row r="914" spans="55:60" x14ac:dyDescent="0.2">
      <c r="BC914" s="120"/>
      <c r="BD914" s="120"/>
      <c r="BE914" s="120"/>
      <c r="BF914" s="120"/>
      <c r="BG914" s="117"/>
      <c r="BH914" s="117"/>
    </row>
    <row r="915" spans="55:60" x14ac:dyDescent="0.2">
      <c r="BC915" s="120"/>
      <c r="BD915" s="120"/>
      <c r="BE915" s="120"/>
      <c r="BF915" s="120"/>
      <c r="BG915" s="117"/>
      <c r="BH915" s="117"/>
    </row>
    <row r="916" spans="55:60" x14ac:dyDescent="0.2">
      <c r="BC916" s="120"/>
      <c r="BD916" s="120"/>
      <c r="BE916" s="120"/>
      <c r="BF916" s="120"/>
      <c r="BG916" s="117"/>
      <c r="BH916" s="117"/>
    </row>
    <row r="917" spans="55:60" x14ac:dyDescent="0.2">
      <c r="BC917" s="120"/>
      <c r="BD917" s="120"/>
      <c r="BE917" s="120"/>
      <c r="BF917" s="120"/>
      <c r="BG917" s="117"/>
      <c r="BH917" s="117"/>
    </row>
    <row r="918" spans="55:60" x14ac:dyDescent="0.2">
      <c r="BC918" s="120"/>
      <c r="BD918" s="120"/>
      <c r="BE918" s="120"/>
      <c r="BF918" s="120"/>
      <c r="BG918" s="117"/>
      <c r="BH918" s="117"/>
    </row>
    <row r="919" spans="55:60" x14ac:dyDescent="0.2">
      <c r="BC919" s="120"/>
      <c r="BD919" s="120"/>
      <c r="BE919" s="120"/>
      <c r="BF919" s="120"/>
      <c r="BG919" s="117"/>
      <c r="BH919" s="117"/>
    </row>
    <row r="920" spans="55:60" x14ac:dyDescent="0.2">
      <c r="BC920" s="120"/>
      <c r="BD920" s="120"/>
      <c r="BE920" s="120"/>
      <c r="BF920" s="120"/>
      <c r="BG920" s="117"/>
      <c r="BH920" s="117"/>
    </row>
    <row r="921" spans="55:60" x14ac:dyDescent="0.2">
      <c r="BC921" s="120"/>
      <c r="BD921" s="120"/>
      <c r="BE921" s="120"/>
      <c r="BF921" s="120"/>
      <c r="BG921" s="117"/>
      <c r="BH921" s="117"/>
    </row>
    <row r="922" spans="55:60" x14ac:dyDescent="0.2">
      <c r="BC922" s="120"/>
      <c r="BD922" s="120"/>
      <c r="BE922" s="120"/>
      <c r="BF922" s="120"/>
      <c r="BG922" s="117"/>
      <c r="BH922" s="117"/>
    </row>
    <row r="923" spans="55:60" x14ac:dyDescent="0.2">
      <c r="BC923" s="120"/>
      <c r="BD923" s="120"/>
      <c r="BE923" s="120"/>
      <c r="BF923" s="120"/>
      <c r="BG923" s="117"/>
      <c r="BH923" s="117"/>
    </row>
    <row r="924" spans="55:60" x14ac:dyDescent="0.2">
      <c r="BC924" s="120"/>
      <c r="BD924" s="120"/>
      <c r="BE924" s="120"/>
      <c r="BF924" s="120"/>
      <c r="BG924" s="117"/>
      <c r="BH924" s="117"/>
    </row>
    <row r="925" spans="55:60" x14ac:dyDescent="0.2">
      <c r="BC925" s="120"/>
      <c r="BD925" s="120"/>
      <c r="BE925" s="120"/>
      <c r="BF925" s="120"/>
      <c r="BG925" s="117"/>
      <c r="BH925" s="117"/>
    </row>
    <row r="926" spans="55:60" x14ac:dyDescent="0.2">
      <c r="BC926" s="120"/>
      <c r="BD926" s="120"/>
      <c r="BE926" s="120"/>
      <c r="BF926" s="120"/>
      <c r="BG926" s="117"/>
      <c r="BH926" s="117"/>
    </row>
    <row r="927" spans="55:60" x14ac:dyDescent="0.2">
      <c r="BC927" s="120"/>
      <c r="BD927" s="120"/>
      <c r="BE927" s="120"/>
      <c r="BF927" s="120"/>
      <c r="BG927" s="117"/>
      <c r="BH927" s="117"/>
    </row>
    <row r="928" spans="55:60" x14ac:dyDescent="0.2">
      <c r="BC928" s="120"/>
      <c r="BD928" s="120"/>
      <c r="BE928" s="120"/>
      <c r="BF928" s="120"/>
      <c r="BG928" s="117"/>
      <c r="BH928" s="117"/>
    </row>
    <row r="929" spans="55:60" x14ac:dyDescent="0.2">
      <c r="BC929" s="120"/>
      <c r="BD929" s="120"/>
      <c r="BE929" s="120"/>
      <c r="BF929" s="120"/>
      <c r="BG929" s="117"/>
      <c r="BH929" s="117"/>
    </row>
    <row r="930" spans="55:60" x14ac:dyDescent="0.2">
      <c r="BC930" s="120"/>
      <c r="BD930" s="120"/>
      <c r="BE930" s="120"/>
      <c r="BF930" s="120"/>
      <c r="BG930" s="117"/>
      <c r="BH930" s="117"/>
    </row>
    <row r="931" spans="55:60" x14ac:dyDescent="0.2">
      <c r="BC931" s="120"/>
      <c r="BD931" s="120"/>
      <c r="BE931" s="120"/>
      <c r="BF931" s="120"/>
      <c r="BG931" s="117"/>
      <c r="BH931" s="117"/>
    </row>
    <row r="932" spans="55:60" x14ac:dyDescent="0.2">
      <c r="BC932" s="120"/>
      <c r="BD932" s="120"/>
      <c r="BE932" s="120"/>
      <c r="BF932" s="120"/>
      <c r="BG932" s="117"/>
      <c r="BH932" s="117"/>
    </row>
    <row r="933" spans="55:60" x14ac:dyDescent="0.2">
      <c r="BC933" s="120"/>
      <c r="BD933" s="120"/>
      <c r="BE933" s="120"/>
      <c r="BF933" s="120"/>
      <c r="BG933" s="117"/>
      <c r="BH933" s="117"/>
    </row>
    <row r="934" spans="55:60" x14ac:dyDescent="0.2">
      <c r="BC934" s="120"/>
      <c r="BD934" s="120"/>
      <c r="BE934" s="120"/>
      <c r="BF934" s="120"/>
      <c r="BG934" s="117"/>
      <c r="BH934" s="117"/>
    </row>
    <row r="935" spans="55:60" x14ac:dyDescent="0.2">
      <c r="BC935" s="120"/>
      <c r="BD935" s="120"/>
      <c r="BE935" s="120"/>
      <c r="BF935" s="120"/>
      <c r="BG935" s="117"/>
      <c r="BH935" s="117"/>
    </row>
    <row r="936" spans="55:60" x14ac:dyDescent="0.2">
      <c r="BC936" s="120"/>
      <c r="BD936" s="120"/>
      <c r="BE936" s="120"/>
      <c r="BF936" s="120"/>
      <c r="BG936" s="117"/>
      <c r="BH936" s="117"/>
    </row>
    <row r="937" spans="55:60" x14ac:dyDescent="0.2">
      <c r="BC937" s="120"/>
      <c r="BD937" s="120"/>
      <c r="BE937" s="120"/>
      <c r="BF937" s="120"/>
      <c r="BG937" s="117"/>
      <c r="BH937" s="117"/>
    </row>
    <row r="938" spans="55:60" x14ac:dyDescent="0.2">
      <c r="BC938" s="120"/>
      <c r="BD938" s="120"/>
      <c r="BE938" s="120"/>
      <c r="BF938" s="120"/>
      <c r="BG938" s="117"/>
      <c r="BH938" s="117"/>
    </row>
    <row r="939" spans="55:60" x14ac:dyDescent="0.2">
      <c r="BC939" s="120"/>
      <c r="BD939" s="120"/>
      <c r="BE939" s="120"/>
      <c r="BF939" s="120"/>
      <c r="BG939" s="117"/>
      <c r="BH939" s="117"/>
    </row>
    <row r="940" spans="55:60" x14ac:dyDescent="0.2">
      <c r="BC940" s="120"/>
      <c r="BD940" s="120"/>
      <c r="BE940" s="120"/>
      <c r="BF940" s="120"/>
      <c r="BG940" s="117"/>
      <c r="BH940" s="117"/>
    </row>
    <row r="941" spans="55:60" x14ac:dyDescent="0.2">
      <c r="BC941" s="120"/>
      <c r="BD941" s="120"/>
      <c r="BE941" s="120"/>
      <c r="BF941" s="120"/>
      <c r="BG941" s="117"/>
      <c r="BH941" s="117"/>
    </row>
    <row r="942" spans="55:60" x14ac:dyDescent="0.2">
      <c r="BC942" s="120"/>
      <c r="BD942" s="120"/>
      <c r="BE942" s="120"/>
      <c r="BF942" s="120"/>
      <c r="BG942" s="117"/>
      <c r="BH942" s="117"/>
    </row>
    <row r="943" spans="55:60" x14ac:dyDescent="0.2">
      <c r="BC943" s="120"/>
      <c r="BD943" s="120"/>
      <c r="BE943" s="120"/>
      <c r="BF943" s="120"/>
      <c r="BG943" s="117"/>
      <c r="BH943" s="117"/>
    </row>
    <row r="944" spans="55:60" x14ac:dyDescent="0.2">
      <c r="BC944" s="120"/>
      <c r="BD944" s="120"/>
      <c r="BE944" s="120"/>
      <c r="BF944" s="120"/>
      <c r="BG944" s="117"/>
      <c r="BH944" s="117"/>
    </row>
    <row r="945" spans="55:60" x14ac:dyDescent="0.2">
      <c r="BC945" s="120"/>
      <c r="BD945" s="120"/>
      <c r="BE945" s="120"/>
      <c r="BF945" s="120"/>
      <c r="BG945" s="117"/>
      <c r="BH945" s="117"/>
    </row>
    <row r="946" spans="55:60" x14ac:dyDescent="0.2">
      <c r="BC946" s="120"/>
      <c r="BD946" s="120"/>
      <c r="BE946" s="120"/>
      <c r="BF946" s="120"/>
      <c r="BG946" s="117"/>
      <c r="BH946" s="117"/>
    </row>
    <row r="947" spans="55:60" x14ac:dyDescent="0.2">
      <c r="BC947" s="120"/>
      <c r="BD947" s="120"/>
      <c r="BE947" s="120"/>
      <c r="BF947" s="120"/>
      <c r="BG947" s="117"/>
      <c r="BH947" s="117"/>
    </row>
    <row r="948" spans="55:60" x14ac:dyDescent="0.2">
      <c r="BC948" s="120"/>
      <c r="BD948" s="120"/>
      <c r="BE948" s="120"/>
      <c r="BF948" s="120"/>
      <c r="BG948" s="117"/>
      <c r="BH948" s="117"/>
    </row>
    <row r="949" spans="55:60" x14ac:dyDescent="0.2">
      <c r="BC949" s="120"/>
      <c r="BD949" s="120"/>
      <c r="BE949" s="120"/>
      <c r="BF949" s="120"/>
      <c r="BG949" s="117"/>
      <c r="BH949" s="117"/>
    </row>
    <row r="950" spans="55:60" x14ac:dyDescent="0.2">
      <c r="BC950" s="120"/>
      <c r="BD950" s="120"/>
      <c r="BE950" s="120"/>
      <c r="BF950" s="120"/>
      <c r="BG950" s="117"/>
      <c r="BH950" s="117"/>
    </row>
    <row r="951" spans="55:60" x14ac:dyDescent="0.2">
      <c r="BC951" s="120"/>
      <c r="BD951" s="120"/>
      <c r="BE951" s="120"/>
      <c r="BF951" s="120"/>
      <c r="BG951" s="117"/>
      <c r="BH951" s="117"/>
    </row>
    <row r="952" spans="55:60" x14ac:dyDescent="0.2">
      <c r="BC952" s="120"/>
      <c r="BD952" s="120"/>
      <c r="BE952" s="120"/>
      <c r="BF952" s="120"/>
      <c r="BG952" s="117"/>
      <c r="BH952" s="117"/>
    </row>
    <row r="953" spans="55:60" x14ac:dyDescent="0.2">
      <c r="BC953" s="120"/>
      <c r="BD953" s="120"/>
      <c r="BE953" s="120"/>
      <c r="BF953" s="120"/>
      <c r="BG953" s="117"/>
      <c r="BH953" s="117"/>
    </row>
    <row r="954" spans="55:60" x14ac:dyDescent="0.2">
      <c r="BC954" s="120"/>
      <c r="BD954" s="120"/>
      <c r="BE954" s="120"/>
      <c r="BF954" s="120"/>
      <c r="BG954" s="117"/>
      <c r="BH954" s="117"/>
    </row>
    <row r="955" spans="55:60" x14ac:dyDescent="0.2">
      <c r="BC955" s="120"/>
      <c r="BD955" s="120"/>
      <c r="BE955" s="120"/>
      <c r="BF955" s="120"/>
      <c r="BG955" s="117"/>
      <c r="BH955" s="117"/>
    </row>
    <row r="956" spans="55:60" x14ac:dyDescent="0.2">
      <c r="BC956" s="120"/>
      <c r="BD956" s="120"/>
      <c r="BE956" s="120"/>
      <c r="BF956" s="120"/>
      <c r="BG956" s="117"/>
      <c r="BH956" s="117"/>
    </row>
    <row r="957" spans="55:60" x14ac:dyDescent="0.2">
      <c r="BC957" s="120"/>
      <c r="BD957" s="120"/>
      <c r="BE957" s="120"/>
      <c r="BF957" s="120"/>
      <c r="BG957" s="117"/>
      <c r="BH957" s="117"/>
    </row>
    <row r="958" spans="55:60" x14ac:dyDescent="0.2">
      <c r="BC958" s="120"/>
      <c r="BD958" s="120"/>
      <c r="BE958" s="120"/>
      <c r="BF958" s="120"/>
      <c r="BG958" s="117"/>
      <c r="BH958" s="117"/>
    </row>
    <row r="959" spans="55:60" x14ac:dyDescent="0.2">
      <c r="BC959" s="120"/>
      <c r="BD959" s="120"/>
      <c r="BE959" s="120"/>
      <c r="BF959" s="120"/>
      <c r="BG959" s="117"/>
      <c r="BH959" s="117"/>
    </row>
    <row r="960" spans="55:60" x14ac:dyDescent="0.2">
      <c r="BC960" s="120"/>
      <c r="BD960" s="120"/>
      <c r="BE960" s="120"/>
      <c r="BF960" s="120"/>
      <c r="BG960" s="117"/>
      <c r="BH960" s="117"/>
    </row>
    <row r="961" spans="55:60" x14ac:dyDescent="0.2">
      <c r="BC961" s="120"/>
      <c r="BD961" s="120"/>
      <c r="BE961" s="120"/>
      <c r="BF961" s="120"/>
      <c r="BG961" s="117"/>
      <c r="BH961" s="117"/>
    </row>
    <row r="962" spans="55:60" x14ac:dyDescent="0.2">
      <c r="BC962" s="120"/>
      <c r="BD962" s="120"/>
      <c r="BE962" s="120"/>
      <c r="BF962" s="120"/>
      <c r="BG962" s="117"/>
      <c r="BH962" s="117"/>
    </row>
    <row r="963" spans="55:60" x14ac:dyDescent="0.2">
      <c r="BC963" s="120"/>
      <c r="BD963" s="120"/>
      <c r="BE963" s="120"/>
      <c r="BF963" s="120"/>
      <c r="BG963" s="117"/>
      <c r="BH963" s="117"/>
    </row>
    <row r="964" spans="55:60" x14ac:dyDescent="0.2">
      <c r="BC964" s="120"/>
      <c r="BD964" s="120"/>
      <c r="BE964" s="120"/>
      <c r="BF964" s="120"/>
      <c r="BG964" s="117"/>
      <c r="BH964" s="117"/>
    </row>
    <row r="965" spans="55:60" x14ac:dyDescent="0.2">
      <c r="BC965" s="120"/>
      <c r="BD965" s="120"/>
      <c r="BE965" s="120"/>
      <c r="BF965" s="120"/>
      <c r="BG965" s="117"/>
      <c r="BH965" s="117"/>
    </row>
    <row r="966" spans="55:60" x14ac:dyDescent="0.2">
      <c r="BC966" s="120"/>
      <c r="BD966" s="120"/>
      <c r="BE966" s="120"/>
      <c r="BF966" s="120"/>
      <c r="BG966" s="117"/>
      <c r="BH966" s="117"/>
    </row>
    <row r="967" spans="55:60" x14ac:dyDescent="0.2">
      <c r="BC967" s="120"/>
      <c r="BD967" s="120"/>
      <c r="BE967" s="120"/>
      <c r="BF967" s="120"/>
      <c r="BG967" s="117"/>
      <c r="BH967" s="117"/>
    </row>
    <row r="968" spans="55:60" x14ac:dyDescent="0.2">
      <c r="BC968" s="120"/>
      <c r="BD968" s="120"/>
      <c r="BE968" s="120"/>
      <c r="BF968" s="120"/>
      <c r="BG968" s="117"/>
      <c r="BH968" s="117"/>
    </row>
    <row r="969" spans="55:60" x14ac:dyDescent="0.2">
      <c r="BC969" s="120"/>
      <c r="BD969" s="120"/>
      <c r="BE969" s="120"/>
      <c r="BF969" s="120"/>
      <c r="BG969" s="117"/>
      <c r="BH969" s="117"/>
    </row>
    <row r="970" spans="55:60" x14ac:dyDescent="0.2">
      <c r="BC970" s="120"/>
      <c r="BD970" s="120"/>
      <c r="BE970" s="120"/>
      <c r="BF970" s="120"/>
      <c r="BG970" s="117"/>
      <c r="BH970" s="117"/>
    </row>
    <row r="971" spans="55:60" x14ac:dyDescent="0.2">
      <c r="BC971" s="120"/>
      <c r="BD971" s="120"/>
      <c r="BE971" s="120"/>
      <c r="BF971" s="120"/>
      <c r="BG971" s="117"/>
      <c r="BH971" s="117"/>
    </row>
    <row r="972" spans="55:60" x14ac:dyDescent="0.2">
      <c r="BC972" s="120"/>
      <c r="BD972" s="120"/>
      <c r="BE972" s="120"/>
      <c r="BF972" s="120"/>
      <c r="BG972" s="117"/>
      <c r="BH972" s="117"/>
    </row>
    <row r="973" spans="55:60" x14ac:dyDescent="0.2">
      <c r="BC973" s="120"/>
      <c r="BD973" s="120"/>
      <c r="BE973" s="120"/>
      <c r="BF973" s="120"/>
      <c r="BG973" s="117"/>
      <c r="BH973" s="117"/>
    </row>
    <row r="974" spans="55:60" x14ac:dyDescent="0.2">
      <c r="BC974" s="120"/>
      <c r="BD974" s="120"/>
      <c r="BE974" s="120"/>
      <c r="BF974" s="120"/>
      <c r="BG974" s="117"/>
      <c r="BH974" s="117"/>
    </row>
    <row r="975" spans="55:60" x14ac:dyDescent="0.2">
      <c r="BC975" s="120"/>
      <c r="BD975" s="120"/>
      <c r="BE975" s="120"/>
      <c r="BF975" s="120"/>
      <c r="BG975" s="117"/>
      <c r="BH975" s="117"/>
    </row>
    <row r="976" spans="55:60" x14ac:dyDescent="0.2">
      <c r="BC976" s="120"/>
      <c r="BD976" s="120"/>
      <c r="BE976" s="120"/>
      <c r="BF976" s="120"/>
      <c r="BG976" s="117"/>
      <c r="BH976" s="117"/>
    </row>
    <row r="977" spans="55:60" x14ac:dyDescent="0.2">
      <c r="BC977" s="120"/>
      <c r="BD977" s="120"/>
      <c r="BE977" s="120"/>
      <c r="BF977" s="120"/>
      <c r="BG977" s="117"/>
      <c r="BH977" s="117"/>
    </row>
    <row r="978" spans="55:60" x14ac:dyDescent="0.2">
      <c r="BC978" s="120"/>
      <c r="BD978" s="120"/>
      <c r="BE978" s="120"/>
      <c r="BF978" s="120"/>
      <c r="BG978" s="117"/>
      <c r="BH978" s="117"/>
    </row>
    <row r="979" spans="55:60" x14ac:dyDescent="0.2">
      <c r="BC979" s="120"/>
      <c r="BD979" s="120"/>
      <c r="BE979" s="120"/>
      <c r="BF979" s="120"/>
      <c r="BG979" s="117"/>
      <c r="BH979" s="117"/>
    </row>
    <row r="980" spans="55:60" x14ac:dyDescent="0.2">
      <c r="BC980" s="120"/>
      <c r="BD980" s="120"/>
      <c r="BE980" s="120"/>
      <c r="BF980" s="120"/>
      <c r="BG980" s="117"/>
      <c r="BH980" s="117"/>
    </row>
    <row r="981" spans="55:60" x14ac:dyDescent="0.2">
      <c r="BC981" s="120"/>
      <c r="BD981" s="120"/>
      <c r="BE981" s="120"/>
      <c r="BF981" s="120"/>
      <c r="BG981" s="117"/>
      <c r="BH981" s="117"/>
    </row>
    <row r="982" spans="55:60" x14ac:dyDescent="0.2">
      <c r="BC982" s="120"/>
      <c r="BD982" s="120"/>
      <c r="BE982" s="120"/>
      <c r="BF982" s="120"/>
      <c r="BG982" s="117"/>
      <c r="BH982" s="117"/>
    </row>
    <row r="983" spans="55:60" x14ac:dyDescent="0.2">
      <c r="BC983" s="120"/>
      <c r="BD983" s="120"/>
      <c r="BE983" s="120"/>
      <c r="BF983" s="120"/>
      <c r="BG983" s="117"/>
      <c r="BH983" s="117"/>
    </row>
    <row r="984" spans="55:60" x14ac:dyDescent="0.2">
      <c r="BC984" s="120"/>
      <c r="BD984" s="120"/>
      <c r="BE984" s="120"/>
      <c r="BF984" s="120"/>
      <c r="BG984" s="117"/>
      <c r="BH984" s="117"/>
    </row>
    <row r="985" spans="55:60" x14ac:dyDescent="0.2">
      <c r="BC985" s="120"/>
      <c r="BD985" s="120"/>
      <c r="BE985" s="120"/>
      <c r="BF985" s="120"/>
      <c r="BG985" s="117"/>
      <c r="BH985" s="117"/>
    </row>
    <row r="986" spans="55:60" x14ac:dyDescent="0.2">
      <c r="BC986" s="120"/>
      <c r="BD986" s="120"/>
      <c r="BE986" s="120"/>
      <c r="BF986" s="120"/>
      <c r="BG986" s="117"/>
      <c r="BH986" s="117"/>
    </row>
    <row r="987" spans="55:60" x14ac:dyDescent="0.2">
      <c r="BC987" s="120"/>
      <c r="BD987" s="120"/>
      <c r="BE987" s="120"/>
      <c r="BF987" s="120"/>
      <c r="BG987" s="117"/>
      <c r="BH987" s="117"/>
    </row>
    <row r="988" spans="55:60" x14ac:dyDescent="0.2">
      <c r="BC988" s="120"/>
      <c r="BD988" s="120"/>
      <c r="BE988" s="120"/>
      <c r="BF988" s="120"/>
      <c r="BG988" s="117"/>
      <c r="BH988" s="117"/>
    </row>
    <row r="989" spans="55:60" x14ac:dyDescent="0.2">
      <c r="BC989" s="120"/>
      <c r="BD989" s="120"/>
      <c r="BE989" s="120"/>
      <c r="BF989" s="120"/>
      <c r="BG989" s="117"/>
      <c r="BH989" s="117"/>
    </row>
    <row r="990" spans="55:60" x14ac:dyDescent="0.2">
      <c r="BC990" s="120"/>
      <c r="BD990" s="120"/>
      <c r="BE990" s="120"/>
      <c r="BF990" s="120"/>
      <c r="BG990" s="117"/>
      <c r="BH990" s="117"/>
    </row>
    <row r="991" spans="55:60" x14ac:dyDescent="0.2">
      <c r="BC991" s="120"/>
      <c r="BD991" s="120"/>
      <c r="BE991" s="120"/>
      <c r="BF991" s="120"/>
      <c r="BG991" s="117"/>
      <c r="BH991" s="117"/>
    </row>
    <row r="992" spans="55:60" x14ac:dyDescent="0.2">
      <c r="BC992" s="120"/>
      <c r="BD992" s="120"/>
      <c r="BE992" s="120"/>
      <c r="BF992" s="120"/>
      <c r="BG992" s="117"/>
      <c r="BH992" s="117"/>
    </row>
    <row r="993" spans="55:60" x14ac:dyDescent="0.2">
      <c r="BC993" s="120"/>
      <c r="BD993" s="120"/>
      <c r="BE993" s="120"/>
      <c r="BF993" s="120"/>
      <c r="BG993" s="117"/>
      <c r="BH993" s="117"/>
    </row>
    <row r="994" spans="55:60" x14ac:dyDescent="0.2">
      <c r="BC994" s="120"/>
      <c r="BD994" s="120"/>
      <c r="BE994" s="120"/>
      <c r="BF994" s="120"/>
      <c r="BG994" s="117"/>
      <c r="BH994" s="117"/>
    </row>
    <row r="995" spans="55:60" x14ac:dyDescent="0.2">
      <c r="BC995" s="120"/>
      <c r="BD995" s="120"/>
      <c r="BE995" s="120"/>
      <c r="BF995" s="120"/>
      <c r="BG995" s="117"/>
      <c r="BH995" s="117"/>
    </row>
    <row r="996" spans="55:60" x14ac:dyDescent="0.2">
      <c r="BC996" s="120"/>
      <c r="BD996" s="120"/>
      <c r="BE996" s="120"/>
      <c r="BF996" s="120"/>
      <c r="BG996" s="117"/>
      <c r="BH996" s="117"/>
    </row>
    <row r="997" spans="55:60" x14ac:dyDescent="0.2">
      <c r="BC997" s="120"/>
      <c r="BD997" s="120"/>
      <c r="BE997" s="120"/>
      <c r="BF997" s="120"/>
      <c r="BG997" s="117"/>
      <c r="BH997" s="117"/>
    </row>
    <row r="998" spans="55:60" x14ac:dyDescent="0.2">
      <c r="BC998" s="120"/>
      <c r="BD998" s="120"/>
      <c r="BE998" s="120"/>
      <c r="BF998" s="120"/>
      <c r="BG998" s="117"/>
      <c r="BH998" s="117"/>
    </row>
    <row r="999" spans="55:60" x14ac:dyDescent="0.2">
      <c r="BC999" s="120"/>
      <c r="BD999" s="120"/>
      <c r="BE999" s="120"/>
      <c r="BF999" s="120"/>
      <c r="BG999" s="117"/>
      <c r="BH999" s="117"/>
    </row>
    <row r="1000" spans="55:60" x14ac:dyDescent="0.2">
      <c r="BC1000" s="120"/>
      <c r="BD1000" s="120"/>
      <c r="BE1000" s="120"/>
      <c r="BF1000" s="120"/>
      <c r="BG1000" s="117"/>
      <c r="BH1000" s="117"/>
    </row>
    <row r="1001" spans="55:60" x14ac:dyDescent="0.2">
      <c r="BC1001" s="120"/>
      <c r="BD1001" s="120"/>
      <c r="BE1001" s="120"/>
      <c r="BF1001" s="120"/>
      <c r="BG1001" s="117"/>
      <c r="BH1001" s="117"/>
    </row>
    <row r="1002" spans="55:60" x14ac:dyDescent="0.2">
      <c r="BC1002" s="120"/>
      <c r="BD1002" s="120"/>
      <c r="BE1002" s="120"/>
      <c r="BF1002" s="120"/>
      <c r="BG1002" s="117"/>
      <c r="BH1002" s="117"/>
    </row>
    <row r="1003" spans="55:60" x14ac:dyDescent="0.2">
      <c r="BC1003" s="120"/>
      <c r="BD1003" s="120"/>
      <c r="BE1003" s="120"/>
      <c r="BF1003" s="120"/>
      <c r="BG1003" s="117"/>
      <c r="BH1003" s="117"/>
    </row>
    <row r="1004" spans="55:60" x14ac:dyDescent="0.2">
      <c r="BC1004" s="120"/>
      <c r="BD1004" s="120"/>
      <c r="BE1004" s="120"/>
      <c r="BF1004" s="120"/>
      <c r="BG1004" s="117"/>
      <c r="BH1004" s="117"/>
    </row>
    <row r="1005" spans="55:60" x14ac:dyDescent="0.2">
      <c r="BC1005" s="120"/>
      <c r="BD1005" s="120"/>
      <c r="BE1005" s="120"/>
      <c r="BF1005" s="120"/>
      <c r="BG1005" s="117"/>
      <c r="BH1005" s="117"/>
    </row>
    <row r="1006" spans="55:60" x14ac:dyDescent="0.2">
      <c r="BC1006" s="120"/>
      <c r="BD1006" s="120"/>
      <c r="BE1006" s="120"/>
      <c r="BF1006" s="120"/>
      <c r="BG1006" s="117"/>
      <c r="BH1006" s="117"/>
    </row>
    <row r="1007" spans="55:60" x14ac:dyDescent="0.2">
      <c r="BC1007" s="120"/>
      <c r="BD1007" s="120"/>
      <c r="BE1007" s="120"/>
      <c r="BF1007" s="120"/>
      <c r="BG1007" s="117"/>
      <c r="BH1007" s="117"/>
    </row>
    <row r="1008" spans="55:60" x14ac:dyDescent="0.2">
      <c r="BC1008" s="120"/>
      <c r="BD1008" s="120"/>
      <c r="BE1008" s="120"/>
      <c r="BF1008" s="120"/>
      <c r="BG1008" s="117"/>
      <c r="BH1008" s="117"/>
    </row>
    <row r="1009" spans="55:60" x14ac:dyDescent="0.2">
      <c r="BC1009" s="120"/>
      <c r="BD1009" s="120"/>
      <c r="BE1009" s="120"/>
      <c r="BF1009" s="120"/>
      <c r="BG1009" s="117"/>
      <c r="BH1009" s="117"/>
    </row>
    <row r="1010" spans="55:60" x14ac:dyDescent="0.2">
      <c r="BC1010" s="120"/>
      <c r="BD1010" s="120"/>
      <c r="BE1010" s="120"/>
      <c r="BF1010" s="120"/>
      <c r="BG1010" s="117"/>
      <c r="BH1010" s="117"/>
    </row>
    <row r="1011" spans="55:60" x14ac:dyDescent="0.2">
      <c r="BC1011" s="120"/>
      <c r="BD1011" s="120"/>
      <c r="BE1011" s="120"/>
      <c r="BF1011" s="120"/>
      <c r="BG1011" s="117"/>
      <c r="BH1011" s="117"/>
    </row>
    <row r="1012" spans="55:60" x14ac:dyDescent="0.2">
      <c r="BC1012" s="120"/>
      <c r="BD1012" s="120"/>
      <c r="BE1012" s="120"/>
      <c r="BF1012" s="120"/>
      <c r="BG1012" s="117"/>
      <c r="BH1012" s="117"/>
    </row>
    <row r="1013" spans="55:60" x14ac:dyDescent="0.2">
      <c r="BC1013" s="120"/>
      <c r="BD1013" s="120"/>
      <c r="BE1013" s="120"/>
      <c r="BF1013" s="120"/>
      <c r="BG1013" s="117"/>
      <c r="BH1013" s="117"/>
    </row>
    <row r="1014" spans="55:60" x14ac:dyDescent="0.2">
      <c r="BC1014" s="120"/>
      <c r="BD1014" s="120"/>
      <c r="BE1014" s="120"/>
      <c r="BF1014" s="120"/>
      <c r="BG1014" s="117"/>
      <c r="BH1014" s="117"/>
    </row>
    <row r="1015" spans="55:60" x14ac:dyDescent="0.2">
      <c r="BC1015" s="120"/>
      <c r="BD1015" s="120"/>
      <c r="BE1015" s="120"/>
      <c r="BF1015" s="120"/>
      <c r="BG1015" s="117"/>
      <c r="BH1015" s="117"/>
    </row>
    <row r="1016" spans="55:60" x14ac:dyDescent="0.2">
      <c r="BC1016" s="120"/>
      <c r="BD1016" s="120"/>
      <c r="BE1016" s="120"/>
      <c r="BF1016" s="120"/>
      <c r="BG1016" s="117"/>
      <c r="BH1016" s="117"/>
    </row>
    <row r="1017" spans="55:60" x14ac:dyDescent="0.2">
      <c r="BC1017" s="120"/>
      <c r="BD1017" s="120"/>
      <c r="BE1017" s="120"/>
      <c r="BF1017" s="120"/>
      <c r="BG1017" s="117"/>
      <c r="BH1017" s="117"/>
    </row>
    <row r="1018" spans="55:60" x14ac:dyDescent="0.2">
      <c r="BC1018" s="120"/>
      <c r="BD1018" s="120"/>
      <c r="BE1018" s="120"/>
      <c r="BF1018" s="120"/>
      <c r="BG1018" s="117"/>
      <c r="BH1018" s="117"/>
    </row>
    <row r="1019" spans="55:60" x14ac:dyDescent="0.2">
      <c r="BC1019" s="120"/>
      <c r="BD1019" s="120"/>
      <c r="BE1019" s="120"/>
      <c r="BF1019" s="120"/>
      <c r="BG1019" s="117"/>
      <c r="BH1019" s="117"/>
    </row>
    <row r="1020" spans="55:60" x14ac:dyDescent="0.2">
      <c r="BC1020" s="120"/>
      <c r="BD1020" s="120"/>
      <c r="BE1020" s="120"/>
      <c r="BF1020" s="120"/>
      <c r="BG1020" s="117"/>
      <c r="BH1020" s="117"/>
    </row>
    <row r="1021" spans="55:60" x14ac:dyDescent="0.2">
      <c r="BC1021" s="120"/>
      <c r="BD1021" s="120"/>
      <c r="BE1021" s="120"/>
      <c r="BF1021" s="120"/>
      <c r="BG1021" s="117"/>
      <c r="BH1021" s="117"/>
    </row>
    <row r="1022" spans="55:60" x14ac:dyDescent="0.2">
      <c r="BC1022" s="120"/>
      <c r="BD1022" s="120"/>
      <c r="BE1022" s="120"/>
      <c r="BF1022" s="120"/>
      <c r="BG1022" s="117"/>
      <c r="BH1022" s="117"/>
    </row>
    <row r="1023" spans="55:60" x14ac:dyDescent="0.2">
      <c r="BC1023" s="120"/>
      <c r="BD1023" s="120"/>
      <c r="BE1023" s="120"/>
      <c r="BF1023" s="120"/>
      <c r="BG1023" s="117"/>
      <c r="BH1023" s="117"/>
    </row>
    <row r="1024" spans="55:60" x14ac:dyDescent="0.2">
      <c r="BC1024" s="120"/>
      <c r="BD1024" s="120"/>
      <c r="BE1024" s="120"/>
      <c r="BF1024" s="120"/>
      <c r="BG1024" s="117"/>
      <c r="BH1024" s="117"/>
    </row>
    <row r="1025" spans="55:60" x14ac:dyDescent="0.2">
      <c r="BC1025" s="120"/>
      <c r="BD1025" s="120"/>
      <c r="BE1025" s="120"/>
      <c r="BF1025" s="120"/>
      <c r="BG1025" s="117"/>
      <c r="BH1025" s="117"/>
    </row>
    <row r="1026" spans="55:60" x14ac:dyDescent="0.2">
      <c r="BC1026" s="120"/>
      <c r="BD1026" s="120"/>
      <c r="BE1026" s="120"/>
      <c r="BF1026" s="120"/>
      <c r="BG1026" s="117"/>
      <c r="BH1026" s="117"/>
    </row>
    <row r="1027" spans="55:60" x14ac:dyDescent="0.2">
      <c r="BC1027" s="120"/>
      <c r="BD1027" s="120"/>
      <c r="BE1027" s="120"/>
      <c r="BF1027" s="120"/>
      <c r="BG1027" s="117"/>
      <c r="BH1027" s="117"/>
    </row>
    <row r="1028" spans="55:60" x14ac:dyDescent="0.2">
      <c r="BC1028" s="120"/>
      <c r="BD1028" s="120"/>
      <c r="BE1028" s="120"/>
      <c r="BF1028" s="120"/>
      <c r="BG1028" s="117"/>
      <c r="BH1028" s="117"/>
    </row>
    <row r="1029" spans="55:60" x14ac:dyDescent="0.2">
      <c r="BC1029" s="120"/>
      <c r="BD1029" s="120"/>
      <c r="BE1029" s="120"/>
      <c r="BF1029" s="120"/>
      <c r="BG1029" s="117"/>
      <c r="BH1029" s="117"/>
    </row>
    <row r="1030" spans="55:60" x14ac:dyDescent="0.2">
      <c r="BC1030" s="120"/>
      <c r="BD1030" s="120"/>
      <c r="BE1030" s="120"/>
      <c r="BF1030" s="120"/>
      <c r="BG1030" s="117"/>
      <c r="BH1030" s="117"/>
    </row>
    <row r="1031" spans="55:60" x14ac:dyDescent="0.2">
      <c r="BC1031" s="120"/>
      <c r="BD1031" s="120"/>
      <c r="BE1031" s="120"/>
      <c r="BF1031" s="120"/>
      <c r="BG1031" s="117"/>
      <c r="BH1031" s="117"/>
    </row>
    <row r="1032" spans="55:60" x14ac:dyDescent="0.2">
      <c r="BC1032" s="120"/>
      <c r="BD1032" s="120"/>
      <c r="BE1032" s="120"/>
      <c r="BF1032" s="120"/>
      <c r="BG1032" s="117"/>
      <c r="BH1032" s="117"/>
    </row>
    <row r="1033" spans="55:60" x14ac:dyDescent="0.2">
      <c r="BC1033" s="120"/>
      <c r="BD1033" s="120"/>
      <c r="BE1033" s="120"/>
      <c r="BF1033" s="120"/>
      <c r="BG1033" s="117"/>
      <c r="BH1033" s="117"/>
    </row>
    <row r="1034" spans="55:60" x14ac:dyDescent="0.2">
      <c r="BC1034" s="120"/>
      <c r="BD1034" s="120"/>
      <c r="BE1034" s="120"/>
      <c r="BF1034" s="120"/>
      <c r="BG1034" s="117"/>
      <c r="BH1034" s="117"/>
    </row>
    <row r="1035" spans="55:60" x14ac:dyDescent="0.2">
      <c r="BC1035" s="120"/>
      <c r="BD1035" s="120"/>
      <c r="BE1035" s="120"/>
      <c r="BF1035" s="120"/>
      <c r="BG1035" s="117"/>
      <c r="BH1035" s="117"/>
    </row>
    <row r="1036" spans="55:60" x14ac:dyDescent="0.2">
      <c r="BC1036" s="120"/>
      <c r="BD1036" s="120"/>
      <c r="BE1036" s="120"/>
      <c r="BF1036" s="120"/>
      <c r="BG1036" s="117"/>
      <c r="BH1036" s="117"/>
    </row>
    <row r="1037" spans="55:60" x14ac:dyDescent="0.2">
      <c r="BC1037" s="120"/>
      <c r="BD1037" s="120"/>
      <c r="BE1037" s="120"/>
      <c r="BF1037" s="120"/>
      <c r="BG1037" s="117"/>
      <c r="BH1037" s="117"/>
    </row>
    <row r="1038" spans="55:60" x14ac:dyDescent="0.2">
      <c r="BC1038" s="120"/>
      <c r="BD1038" s="120"/>
      <c r="BE1038" s="120"/>
      <c r="BF1038" s="120"/>
      <c r="BG1038" s="117"/>
      <c r="BH1038" s="117"/>
    </row>
    <row r="1039" spans="55:60" x14ac:dyDescent="0.2">
      <c r="BC1039" s="120"/>
      <c r="BD1039" s="120"/>
      <c r="BE1039" s="120"/>
      <c r="BF1039" s="120"/>
      <c r="BG1039" s="117"/>
      <c r="BH1039" s="117"/>
    </row>
    <row r="1040" spans="55:60" x14ac:dyDescent="0.2">
      <c r="BC1040" s="120"/>
      <c r="BD1040" s="120"/>
      <c r="BE1040" s="120"/>
      <c r="BF1040" s="120"/>
      <c r="BG1040" s="117"/>
      <c r="BH1040" s="117"/>
    </row>
    <row r="1041" spans="55:60" x14ac:dyDescent="0.2">
      <c r="BC1041" s="120"/>
      <c r="BD1041" s="120"/>
      <c r="BE1041" s="120"/>
      <c r="BF1041" s="120"/>
      <c r="BG1041" s="117"/>
      <c r="BH1041" s="117"/>
    </row>
    <row r="1042" spans="55:60" x14ac:dyDescent="0.2">
      <c r="BC1042" s="120"/>
      <c r="BD1042" s="120"/>
      <c r="BE1042" s="120"/>
      <c r="BF1042" s="120"/>
      <c r="BG1042" s="117"/>
      <c r="BH1042" s="117"/>
    </row>
    <row r="1043" spans="55:60" x14ac:dyDescent="0.2">
      <c r="BC1043" s="120"/>
      <c r="BD1043" s="120"/>
      <c r="BE1043" s="120"/>
      <c r="BF1043" s="120"/>
      <c r="BG1043" s="117"/>
      <c r="BH1043" s="117"/>
    </row>
    <row r="1044" spans="55:60" x14ac:dyDescent="0.2">
      <c r="BC1044" s="120"/>
      <c r="BD1044" s="120"/>
      <c r="BE1044" s="120"/>
      <c r="BF1044" s="120"/>
      <c r="BG1044" s="117"/>
      <c r="BH1044" s="117"/>
    </row>
    <row r="1045" spans="55:60" x14ac:dyDescent="0.2">
      <c r="BC1045" s="120"/>
      <c r="BD1045" s="120"/>
      <c r="BE1045" s="120"/>
      <c r="BF1045" s="120"/>
      <c r="BG1045" s="117"/>
      <c r="BH1045" s="117"/>
    </row>
    <row r="1046" spans="55:60" x14ac:dyDescent="0.2">
      <c r="BC1046" s="120"/>
      <c r="BD1046" s="120"/>
      <c r="BE1046" s="120"/>
      <c r="BF1046" s="120"/>
      <c r="BG1046" s="117"/>
      <c r="BH1046" s="117"/>
    </row>
    <row r="1047" spans="55:60" x14ac:dyDescent="0.2">
      <c r="BC1047" s="120"/>
      <c r="BD1047" s="120"/>
      <c r="BE1047" s="120"/>
      <c r="BF1047" s="120"/>
      <c r="BG1047" s="117"/>
      <c r="BH1047" s="117"/>
    </row>
    <row r="1048" spans="55:60" x14ac:dyDescent="0.2">
      <c r="BC1048" s="120"/>
      <c r="BD1048" s="120"/>
      <c r="BE1048" s="120"/>
      <c r="BF1048" s="120"/>
      <c r="BG1048" s="117"/>
      <c r="BH1048" s="117"/>
    </row>
    <row r="1049" spans="55:60" x14ac:dyDescent="0.2">
      <c r="BC1049" s="120"/>
      <c r="BD1049" s="120"/>
      <c r="BE1049" s="120"/>
      <c r="BF1049" s="120"/>
      <c r="BG1049" s="117"/>
      <c r="BH1049" s="117"/>
    </row>
    <row r="1050" spans="55:60" x14ac:dyDescent="0.2">
      <c r="BC1050" s="120"/>
      <c r="BD1050" s="120"/>
      <c r="BE1050" s="120"/>
      <c r="BF1050" s="120"/>
      <c r="BG1050" s="117"/>
      <c r="BH1050" s="117"/>
    </row>
    <row r="1051" spans="55:60" x14ac:dyDescent="0.2">
      <c r="BC1051" s="120"/>
      <c r="BD1051" s="120"/>
      <c r="BE1051" s="120"/>
      <c r="BF1051" s="120"/>
      <c r="BG1051" s="117"/>
      <c r="BH1051" s="117"/>
    </row>
    <row r="1052" spans="55:60" x14ac:dyDescent="0.2">
      <c r="BC1052" s="120"/>
      <c r="BD1052" s="120"/>
      <c r="BE1052" s="120"/>
      <c r="BF1052" s="120"/>
      <c r="BG1052" s="117"/>
      <c r="BH1052" s="117"/>
    </row>
    <row r="1053" spans="55:60" x14ac:dyDescent="0.2">
      <c r="BC1053" s="120"/>
      <c r="BD1053" s="120"/>
      <c r="BE1053" s="120"/>
      <c r="BF1053" s="120"/>
      <c r="BG1053" s="117"/>
      <c r="BH1053" s="117"/>
    </row>
    <row r="1054" spans="55:60" x14ac:dyDescent="0.2">
      <c r="BC1054" s="120"/>
      <c r="BD1054" s="120"/>
      <c r="BE1054" s="120"/>
      <c r="BF1054" s="120"/>
      <c r="BG1054" s="117"/>
      <c r="BH1054" s="117"/>
    </row>
    <row r="1055" spans="55:60" x14ac:dyDescent="0.2">
      <c r="BC1055" s="120"/>
      <c r="BD1055" s="120"/>
      <c r="BE1055" s="120"/>
      <c r="BF1055" s="120"/>
      <c r="BG1055" s="117"/>
      <c r="BH1055" s="117"/>
    </row>
    <row r="1056" spans="55:60" x14ac:dyDescent="0.2">
      <c r="BC1056" s="120"/>
      <c r="BD1056" s="120"/>
      <c r="BE1056" s="120"/>
      <c r="BF1056" s="120"/>
      <c r="BG1056" s="117"/>
      <c r="BH1056" s="117"/>
    </row>
    <row r="1057" spans="55:60" x14ac:dyDescent="0.2">
      <c r="BC1057" s="120"/>
      <c r="BD1057" s="120"/>
      <c r="BE1057" s="120"/>
      <c r="BF1057" s="120"/>
      <c r="BG1057" s="117"/>
      <c r="BH1057" s="117"/>
    </row>
    <row r="1058" spans="55:60" x14ac:dyDescent="0.2">
      <c r="BC1058" s="120"/>
      <c r="BD1058" s="120"/>
      <c r="BE1058" s="120"/>
      <c r="BF1058" s="120"/>
      <c r="BG1058" s="117"/>
      <c r="BH1058" s="117"/>
    </row>
    <row r="1059" spans="55:60" x14ac:dyDescent="0.2">
      <c r="BC1059" s="120"/>
      <c r="BD1059" s="120"/>
      <c r="BE1059" s="120"/>
      <c r="BF1059" s="120"/>
      <c r="BG1059" s="117"/>
      <c r="BH1059" s="117"/>
    </row>
    <row r="1060" spans="55:60" x14ac:dyDescent="0.2">
      <c r="BC1060" s="120"/>
      <c r="BD1060" s="120"/>
      <c r="BE1060" s="120"/>
      <c r="BF1060" s="120"/>
      <c r="BG1060" s="117"/>
      <c r="BH1060" s="117"/>
    </row>
    <row r="1061" spans="55:60" x14ac:dyDescent="0.2">
      <c r="BC1061" s="120"/>
      <c r="BD1061" s="120"/>
      <c r="BE1061" s="120"/>
      <c r="BF1061" s="120"/>
      <c r="BG1061" s="117"/>
      <c r="BH1061" s="117"/>
    </row>
    <row r="1062" spans="55:60" x14ac:dyDescent="0.2">
      <c r="BC1062" s="120"/>
      <c r="BD1062" s="120"/>
      <c r="BE1062" s="120"/>
      <c r="BF1062" s="120"/>
      <c r="BG1062" s="117"/>
      <c r="BH1062" s="117"/>
    </row>
    <row r="1063" spans="55:60" x14ac:dyDescent="0.2">
      <c r="BC1063" s="120"/>
      <c r="BD1063" s="120"/>
      <c r="BE1063" s="120"/>
      <c r="BF1063" s="120"/>
      <c r="BG1063" s="117"/>
      <c r="BH1063" s="117"/>
    </row>
    <row r="1064" spans="55:60" x14ac:dyDescent="0.2">
      <c r="BC1064" s="120"/>
      <c r="BD1064" s="120"/>
      <c r="BE1064" s="120"/>
      <c r="BF1064" s="120"/>
      <c r="BG1064" s="117"/>
      <c r="BH1064" s="117"/>
    </row>
    <row r="1065" spans="55:60" x14ac:dyDescent="0.2">
      <c r="BC1065" s="120"/>
      <c r="BD1065" s="120"/>
      <c r="BE1065" s="120"/>
      <c r="BF1065" s="120"/>
      <c r="BG1065" s="117"/>
      <c r="BH1065" s="117"/>
    </row>
    <row r="1066" spans="55:60" x14ac:dyDescent="0.2">
      <c r="BC1066" s="120"/>
      <c r="BD1066" s="120"/>
      <c r="BE1066" s="120"/>
      <c r="BF1066" s="120"/>
      <c r="BG1066" s="117"/>
      <c r="BH1066" s="117"/>
    </row>
    <row r="1067" spans="55:60" x14ac:dyDescent="0.2">
      <c r="BC1067" s="120"/>
      <c r="BD1067" s="120"/>
      <c r="BE1067" s="120"/>
      <c r="BF1067" s="120"/>
      <c r="BG1067" s="117"/>
      <c r="BH1067" s="117"/>
    </row>
    <row r="1068" spans="55:60" x14ac:dyDescent="0.2">
      <c r="BC1068" s="120"/>
      <c r="BD1068" s="120"/>
      <c r="BE1068" s="120"/>
      <c r="BF1068" s="120"/>
      <c r="BG1068" s="117"/>
      <c r="BH1068" s="117"/>
    </row>
    <row r="1069" spans="55:60" x14ac:dyDescent="0.2">
      <c r="BC1069" s="120"/>
      <c r="BD1069" s="120"/>
      <c r="BE1069" s="120"/>
      <c r="BF1069" s="120"/>
      <c r="BG1069" s="117"/>
      <c r="BH1069" s="117"/>
    </row>
    <row r="1070" spans="55:60" x14ac:dyDescent="0.2">
      <c r="BC1070" s="120"/>
      <c r="BD1070" s="120"/>
      <c r="BE1070" s="120"/>
      <c r="BF1070" s="120"/>
      <c r="BG1070" s="117"/>
      <c r="BH1070" s="117"/>
    </row>
    <row r="1071" spans="55:60" x14ac:dyDescent="0.2">
      <c r="BC1071" s="120"/>
      <c r="BD1071" s="120"/>
      <c r="BE1071" s="120"/>
      <c r="BF1071" s="120"/>
      <c r="BG1071" s="117"/>
      <c r="BH1071" s="117"/>
    </row>
    <row r="1072" spans="55:60" x14ac:dyDescent="0.2">
      <c r="BC1072" s="120"/>
      <c r="BD1072" s="120"/>
      <c r="BE1072" s="120"/>
      <c r="BF1072" s="120"/>
      <c r="BG1072" s="117"/>
      <c r="BH1072" s="117"/>
    </row>
    <row r="1073" spans="55:60" x14ac:dyDescent="0.2">
      <c r="BC1073" s="120"/>
      <c r="BD1073" s="120"/>
      <c r="BE1073" s="120"/>
      <c r="BF1073" s="120"/>
      <c r="BG1073" s="117"/>
      <c r="BH1073" s="117"/>
    </row>
    <row r="1074" spans="55:60" x14ac:dyDescent="0.2">
      <c r="BC1074" s="120"/>
      <c r="BD1074" s="120"/>
      <c r="BE1074" s="120"/>
      <c r="BF1074" s="120"/>
      <c r="BG1074" s="117"/>
      <c r="BH1074" s="117"/>
    </row>
    <row r="1075" spans="55:60" x14ac:dyDescent="0.2">
      <c r="BC1075" s="120"/>
      <c r="BD1075" s="120"/>
      <c r="BE1075" s="120"/>
      <c r="BF1075" s="120"/>
      <c r="BG1075" s="117"/>
      <c r="BH1075" s="117"/>
    </row>
    <row r="1076" spans="55:60" x14ac:dyDescent="0.2">
      <c r="BC1076" s="120"/>
      <c r="BD1076" s="120"/>
      <c r="BE1076" s="120"/>
      <c r="BF1076" s="120"/>
      <c r="BG1076" s="117"/>
      <c r="BH1076" s="117"/>
    </row>
    <row r="1077" spans="55:60" x14ac:dyDescent="0.2">
      <c r="BC1077" s="120"/>
      <c r="BD1077" s="120"/>
      <c r="BE1077" s="120"/>
      <c r="BF1077" s="120"/>
      <c r="BG1077" s="117"/>
      <c r="BH1077" s="117"/>
    </row>
    <row r="1078" spans="55:60" x14ac:dyDescent="0.2">
      <c r="BC1078" s="120"/>
      <c r="BD1078" s="120"/>
      <c r="BE1078" s="120"/>
      <c r="BF1078" s="120"/>
      <c r="BG1078" s="117"/>
      <c r="BH1078" s="117"/>
    </row>
    <row r="1079" spans="55:60" x14ac:dyDescent="0.2">
      <c r="BC1079" s="120"/>
      <c r="BD1079" s="120"/>
      <c r="BE1079" s="120"/>
      <c r="BF1079" s="120"/>
      <c r="BG1079" s="117"/>
      <c r="BH1079" s="117"/>
    </row>
    <row r="1080" spans="55:60" x14ac:dyDescent="0.2">
      <c r="BC1080" s="120"/>
      <c r="BD1080" s="120"/>
      <c r="BE1080" s="120"/>
      <c r="BF1080" s="120"/>
      <c r="BG1080" s="117"/>
      <c r="BH1080" s="117"/>
    </row>
    <row r="1081" spans="55:60" x14ac:dyDescent="0.2">
      <c r="BC1081" s="120"/>
      <c r="BD1081" s="120"/>
      <c r="BE1081" s="120"/>
      <c r="BF1081" s="120"/>
      <c r="BG1081" s="117"/>
      <c r="BH1081" s="117"/>
    </row>
    <row r="1082" spans="55:60" x14ac:dyDescent="0.2">
      <c r="BC1082" s="120"/>
      <c r="BD1082" s="120"/>
      <c r="BE1082" s="120"/>
      <c r="BF1082" s="120"/>
      <c r="BG1082" s="117"/>
      <c r="BH1082" s="117"/>
    </row>
    <row r="1083" spans="55:60" x14ac:dyDescent="0.2">
      <c r="BC1083" s="120"/>
      <c r="BD1083" s="120"/>
      <c r="BE1083" s="120"/>
      <c r="BF1083" s="120"/>
      <c r="BG1083" s="117"/>
      <c r="BH1083" s="117"/>
    </row>
    <row r="1084" spans="55:60" x14ac:dyDescent="0.2">
      <c r="BC1084" s="120"/>
      <c r="BD1084" s="120"/>
      <c r="BE1084" s="120"/>
      <c r="BF1084" s="120"/>
      <c r="BG1084" s="117"/>
      <c r="BH1084" s="117"/>
    </row>
    <row r="1085" spans="55:60" x14ac:dyDescent="0.2">
      <c r="BC1085" s="120"/>
      <c r="BD1085" s="120"/>
      <c r="BE1085" s="120"/>
      <c r="BF1085" s="120"/>
      <c r="BG1085" s="117"/>
      <c r="BH1085" s="117"/>
    </row>
    <row r="1086" spans="55:60" x14ac:dyDescent="0.2">
      <c r="BC1086" s="120"/>
      <c r="BD1086" s="120"/>
      <c r="BE1086" s="120"/>
      <c r="BF1086" s="120"/>
      <c r="BG1086" s="117"/>
      <c r="BH1086" s="117"/>
    </row>
    <row r="1087" spans="55:60" x14ac:dyDescent="0.2">
      <c r="BC1087" s="120"/>
      <c r="BD1087" s="120"/>
      <c r="BE1087" s="120"/>
      <c r="BF1087" s="120"/>
      <c r="BG1087" s="117"/>
      <c r="BH1087" s="117"/>
    </row>
    <row r="1088" spans="55:60" x14ac:dyDescent="0.2">
      <c r="BC1088" s="120"/>
      <c r="BD1088" s="120"/>
      <c r="BE1088" s="120"/>
      <c r="BF1088" s="120"/>
      <c r="BG1088" s="117"/>
      <c r="BH1088" s="117"/>
    </row>
    <row r="1089" spans="55:60" x14ac:dyDescent="0.2">
      <c r="BC1089" s="120"/>
      <c r="BD1089" s="120"/>
      <c r="BE1089" s="120"/>
      <c r="BF1089" s="120"/>
      <c r="BG1089" s="117"/>
      <c r="BH1089" s="117"/>
    </row>
    <row r="1090" spans="55:60" x14ac:dyDescent="0.2">
      <c r="BC1090" s="120"/>
      <c r="BD1090" s="120"/>
      <c r="BE1090" s="120"/>
      <c r="BF1090" s="120"/>
      <c r="BG1090" s="117"/>
      <c r="BH1090" s="117"/>
    </row>
    <row r="1091" spans="55:60" x14ac:dyDescent="0.2">
      <c r="BC1091" s="120"/>
      <c r="BD1091" s="120"/>
      <c r="BE1091" s="120"/>
      <c r="BF1091" s="120"/>
      <c r="BG1091" s="117"/>
      <c r="BH1091" s="117"/>
    </row>
    <row r="1092" spans="55:60" x14ac:dyDescent="0.2">
      <c r="BC1092" s="120"/>
      <c r="BD1092" s="120"/>
      <c r="BE1092" s="120"/>
      <c r="BF1092" s="120"/>
      <c r="BG1092" s="117"/>
      <c r="BH1092" s="117"/>
    </row>
    <row r="1093" spans="55:60" x14ac:dyDescent="0.2">
      <c r="BC1093" s="120"/>
      <c r="BD1093" s="120"/>
      <c r="BE1093" s="120"/>
      <c r="BF1093" s="120"/>
      <c r="BG1093" s="117"/>
      <c r="BH1093" s="117"/>
    </row>
    <row r="1094" spans="55:60" x14ac:dyDescent="0.2">
      <c r="BC1094" s="120"/>
      <c r="BD1094" s="120"/>
      <c r="BE1094" s="120"/>
      <c r="BF1094" s="120"/>
      <c r="BG1094" s="117"/>
      <c r="BH1094" s="117"/>
    </row>
    <row r="1095" spans="55:60" x14ac:dyDescent="0.2">
      <c r="BC1095" s="120"/>
      <c r="BD1095" s="120"/>
      <c r="BE1095" s="120"/>
      <c r="BF1095" s="120"/>
      <c r="BG1095" s="117"/>
      <c r="BH1095" s="117"/>
    </row>
    <row r="1096" spans="55:60" x14ac:dyDescent="0.2">
      <c r="BC1096" s="120"/>
      <c r="BD1096" s="120"/>
      <c r="BE1096" s="120"/>
      <c r="BF1096" s="120"/>
      <c r="BG1096" s="117"/>
      <c r="BH1096" s="117"/>
    </row>
    <row r="1097" spans="55:60" x14ac:dyDescent="0.2">
      <c r="BC1097" s="120"/>
      <c r="BD1097" s="120"/>
      <c r="BE1097" s="120"/>
      <c r="BF1097" s="120"/>
      <c r="BG1097" s="117"/>
      <c r="BH1097" s="117"/>
    </row>
    <row r="1098" spans="55:60" x14ac:dyDescent="0.2">
      <c r="BC1098" s="120"/>
      <c r="BD1098" s="120"/>
      <c r="BE1098" s="120"/>
      <c r="BF1098" s="120"/>
      <c r="BG1098" s="117"/>
      <c r="BH1098" s="117"/>
    </row>
    <row r="1099" spans="55:60" x14ac:dyDescent="0.2">
      <c r="BC1099" s="120"/>
      <c r="BD1099" s="120"/>
      <c r="BE1099" s="120"/>
      <c r="BF1099" s="120"/>
      <c r="BG1099" s="117"/>
      <c r="BH1099" s="117"/>
    </row>
    <row r="1100" spans="55:60" x14ac:dyDescent="0.2">
      <c r="BC1100" s="120"/>
      <c r="BD1100" s="120"/>
      <c r="BE1100" s="120"/>
      <c r="BF1100" s="120"/>
      <c r="BG1100" s="117"/>
      <c r="BH1100" s="117"/>
    </row>
    <row r="1101" spans="55:60" x14ac:dyDescent="0.2">
      <c r="BC1101" s="120"/>
      <c r="BD1101" s="120"/>
      <c r="BE1101" s="120"/>
      <c r="BF1101" s="120"/>
      <c r="BG1101" s="117"/>
      <c r="BH1101" s="117"/>
    </row>
    <row r="1102" spans="55:60" x14ac:dyDescent="0.2">
      <c r="BC1102" s="120"/>
      <c r="BD1102" s="120"/>
      <c r="BE1102" s="120"/>
      <c r="BF1102" s="120"/>
      <c r="BG1102" s="117"/>
      <c r="BH1102" s="117"/>
    </row>
    <row r="1103" spans="55:60" x14ac:dyDescent="0.2">
      <c r="BC1103" s="120"/>
      <c r="BD1103" s="120"/>
      <c r="BE1103" s="120"/>
      <c r="BF1103" s="120"/>
      <c r="BG1103" s="117"/>
      <c r="BH1103" s="117"/>
    </row>
    <row r="1104" spans="55:60" x14ac:dyDescent="0.2">
      <c r="BC1104" s="120"/>
      <c r="BD1104" s="120"/>
      <c r="BE1104" s="120"/>
      <c r="BF1104" s="120"/>
      <c r="BG1104" s="117"/>
      <c r="BH1104" s="117"/>
    </row>
    <row r="1105" spans="55:60" x14ac:dyDescent="0.2">
      <c r="BC1105" s="120"/>
      <c r="BD1105" s="120"/>
      <c r="BE1105" s="120"/>
      <c r="BF1105" s="120"/>
      <c r="BG1105" s="117"/>
      <c r="BH1105" s="117"/>
    </row>
    <row r="1106" spans="55:60" x14ac:dyDescent="0.2">
      <c r="BC1106" s="120"/>
      <c r="BD1106" s="120"/>
      <c r="BE1106" s="120"/>
      <c r="BF1106" s="120"/>
      <c r="BG1106" s="117"/>
      <c r="BH1106" s="117"/>
    </row>
    <row r="1107" spans="55:60" x14ac:dyDescent="0.2">
      <c r="BC1107" s="120"/>
      <c r="BD1107" s="120"/>
      <c r="BE1107" s="120"/>
      <c r="BF1107" s="120"/>
      <c r="BG1107" s="117"/>
      <c r="BH1107" s="117"/>
    </row>
    <row r="1108" spans="55:60" x14ac:dyDescent="0.2">
      <c r="BC1108" s="120"/>
      <c r="BD1108" s="120"/>
      <c r="BE1108" s="120"/>
      <c r="BF1108" s="120"/>
      <c r="BG1108" s="117"/>
      <c r="BH1108" s="117"/>
    </row>
    <row r="1109" spans="55:60" x14ac:dyDescent="0.2">
      <c r="BC1109" s="120"/>
      <c r="BD1109" s="120"/>
      <c r="BE1109" s="120"/>
      <c r="BF1109" s="120"/>
      <c r="BG1109" s="117"/>
      <c r="BH1109" s="117"/>
    </row>
    <row r="1110" spans="55:60" x14ac:dyDescent="0.2">
      <c r="BC1110" s="120"/>
      <c r="BD1110" s="120"/>
      <c r="BE1110" s="120"/>
      <c r="BF1110" s="120"/>
      <c r="BG1110" s="117"/>
      <c r="BH1110" s="117"/>
    </row>
    <row r="1111" spans="55:60" x14ac:dyDescent="0.2">
      <c r="BC1111" s="120"/>
      <c r="BD1111" s="120"/>
      <c r="BE1111" s="120"/>
      <c r="BF1111" s="120"/>
      <c r="BG1111" s="117"/>
      <c r="BH1111" s="117"/>
    </row>
    <row r="1112" spans="55:60" x14ac:dyDescent="0.2">
      <c r="BC1112" s="120"/>
      <c r="BD1112" s="120"/>
      <c r="BE1112" s="120"/>
      <c r="BF1112" s="120"/>
      <c r="BG1112" s="117"/>
      <c r="BH1112" s="117"/>
    </row>
    <row r="1113" spans="55:60" x14ac:dyDescent="0.2">
      <c r="BC1113" s="120"/>
      <c r="BD1113" s="120"/>
      <c r="BE1113" s="120"/>
      <c r="BF1113" s="120"/>
      <c r="BG1113" s="117"/>
      <c r="BH1113" s="117"/>
    </row>
    <row r="1114" spans="55:60" x14ac:dyDescent="0.2">
      <c r="BC1114" s="120"/>
      <c r="BD1114" s="120"/>
      <c r="BE1114" s="120"/>
      <c r="BF1114" s="120"/>
      <c r="BG1114" s="117"/>
      <c r="BH1114" s="117"/>
    </row>
    <row r="1115" spans="55:60" x14ac:dyDescent="0.2">
      <c r="BC1115" s="120"/>
      <c r="BD1115" s="120"/>
      <c r="BE1115" s="120"/>
      <c r="BF1115" s="120"/>
      <c r="BG1115" s="117"/>
      <c r="BH1115" s="117"/>
    </row>
    <row r="1116" spans="55:60" x14ac:dyDescent="0.2">
      <c r="BC1116" s="120"/>
      <c r="BD1116" s="120"/>
      <c r="BE1116" s="120"/>
      <c r="BF1116" s="120"/>
      <c r="BG1116" s="117"/>
      <c r="BH1116" s="117"/>
    </row>
    <row r="1117" spans="55:60" x14ac:dyDescent="0.2">
      <c r="BC1117" s="120"/>
      <c r="BD1117" s="120"/>
      <c r="BE1117" s="120"/>
      <c r="BF1117" s="120"/>
      <c r="BG1117" s="117"/>
      <c r="BH1117" s="117"/>
    </row>
    <row r="1118" spans="55:60" x14ac:dyDescent="0.2">
      <c r="BC1118" s="120"/>
      <c r="BD1118" s="120"/>
      <c r="BE1118" s="120"/>
      <c r="BF1118" s="120"/>
      <c r="BG1118" s="117"/>
      <c r="BH1118" s="117"/>
    </row>
    <row r="1119" spans="55:60" x14ac:dyDescent="0.2">
      <c r="BC1119" s="120"/>
      <c r="BD1119" s="120"/>
      <c r="BE1119" s="120"/>
      <c r="BF1119" s="120"/>
      <c r="BG1119" s="117"/>
      <c r="BH1119" s="117"/>
    </row>
    <row r="1120" spans="55:60" x14ac:dyDescent="0.2">
      <c r="BC1120" s="120"/>
      <c r="BD1120" s="120"/>
      <c r="BE1120" s="120"/>
      <c r="BF1120" s="120"/>
      <c r="BG1120" s="117"/>
      <c r="BH1120" s="117"/>
    </row>
    <row r="1121" spans="55:60" x14ac:dyDescent="0.2">
      <c r="BC1121" s="120"/>
      <c r="BD1121" s="120"/>
      <c r="BE1121" s="120"/>
      <c r="BF1121" s="120"/>
      <c r="BG1121" s="117"/>
      <c r="BH1121" s="117"/>
    </row>
    <row r="1122" spans="55:60" x14ac:dyDescent="0.2">
      <c r="BC1122" s="120"/>
      <c r="BD1122" s="120"/>
      <c r="BE1122" s="120"/>
      <c r="BF1122" s="120"/>
      <c r="BG1122" s="117"/>
      <c r="BH1122" s="117"/>
    </row>
    <row r="1123" spans="55:60" x14ac:dyDescent="0.2">
      <c r="BC1123" s="120"/>
      <c r="BD1123" s="120"/>
      <c r="BE1123" s="120"/>
      <c r="BF1123" s="120"/>
      <c r="BG1123" s="117"/>
      <c r="BH1123" s="117"/>
    </row>
    <row r="1124" spans="55:60" x14ac:dyDescent="0.2">
      <c r="BC1124" s="120"/>
      <c r="BD1124" s="120"/>
      <c r="BE1124" s="120"/>
      <c r="BF1124" s="120"/>
      <c r="BG1124" s="117"/>
      <c r="BH1124" s="117"/>
    </row>
    <row r="1125" spans="55:60" x14ac:dyDescent="0.2">
      <c r="BC1125" s="120"/>
      <c r="BD1125" s="120"/>
      <c r="BE1125" s="120"/>
      <c r="BF1125" s="120"/>
      <c r="BG1125" s="117"/>
      <c r="BH1125" s="117"/>
    </row>
    <row r="1126" spans="55:60" x14ac:dyDescent="0.2">
      <c r="BC1126" s="120"/>
      <c r="BD1126" s="120"/>
      <c r="BE1126" s="120"/>
      <c r="BF1126" s="120"/>
      <c r="BG1126" s="117"/>
      <c r="BH1126" s="117"/>
    </row>
    <row r="1127" spans="55:60" x14ac:dyDescent="0.2">
      <c r="BC1127" s="120"/>
      <c r="BD1127" s="120"/>
      <c r="BE1127" s="120"/>
      <c r="BF1127" s="120"/>
      <c r="BG1127" s="117"/>
      <c r="BH1127" s="117"/>
    </row>
    <row r="1128" spans="55:60" x14ac:dyDescent="0.2">
      <c r="BC1128" s="120"/>
      <c r="BD1128" s="120"/>
      <c r="BE1128" s="120"/>
      <c r="BF1128" s="120"/>
      <c r="BG1128" s="117"/>
      <c r="BH1128" s="117"/>
    </row>
    <row r="1129" spans="55:60" x14ac:dyDescent="0.2">
      <c r="BC1129" s="120"/>
      <c r="BD1129" s="120"/>
      <c r="BE1129" s="120"/>
      <c r="BF1129" s="120"/>
      <c r="BG1129" s="117"/>
      <c r="BH1129" s="117"/>
    </row>
    <row r="1130" spans="55:60" x14ac:dyDescent="0.2">
      <c r="BC1130" s="120"/>
      <c r="BD1130" s="120"/>
      <c r="BE1130" s="120"/>
      <c r="BF1130" s="120"/>
      <c r="BG1130" s="117"/>
      <c r="BH1130" s="117"/>
    </row>
    <row r="1131" spans="55:60" x14ac:dyDescent="0.2">
      <c r="BC1131" s="120"/>
      <c r="BD1131" s="120"/>
      <c r="BE1131" s="120"/>
      <c r="BF1131" s="120"/>
      <c r="BG1131" s="117"/>
      <c r="BH1131" s="117"/>
    </row>
    <row r="1132" spans="55:60" x14ac:dyDescent="0.2">
      <c r="BC1132" s="120"/>
      <c r="BD1132" s="120"/>
      <c r="BE1132" s="120"/>
      <c r="BF1132" s="120"/>
      <c r="BG1132" s="117"/>
      <c r="BH1132" s="117"/>
    </row>
    <row r="1133" spans="55:60" x14ac:dyDescent="0.2">
      <c r="BC1133" s="120"/>
      <c r="BD1133" s="120"/>
      <c r="BE1133" s="120"/>
      <c r="BF1133" s="120"/>
      <c r="BG1133" s="117"/>
      <c r="BH1133" s="117"/>
    </row>
    <row r="1134" spans="55:60" x14ac:dyDescent="0.2">
      <c r="BC1134" s="120"/>
      <c r="BD1134" s="120"/>
      <c r="BE1134" s="120"/>
      <c r="BF1134" s="120"/>
      <c r="BG1134" s="117"/>
      <c r="BH1134" s="117"/>
    </row>
    <row r="1135" spans="55:60" x14ac:dyDescent="0.2">
      <c r="BC1135" s="120"/>
      <c r="BD1135" s="120"/>
      <c r="BE1135" s="120"/>
      <c r="BF1135" s="120"/>
      <c r="BG1135" s="117"/>
      <c r="BH1135" s="117"/>
    </row>
    <row r="1136" spans="55:60" x14ac:dyDescent="0.2">
      <c r="BC1136" s="120"/>
      <c r="BD1136" s="120"/>
      <c r="BE1136" s="120"/>
      <c r="BF1136" s="120"/>
      <c r="BG1136" s="117"/>
      <c r="BH1136" s="117"/>
    </row>
    <row r="1137" spans="55:60" x14ac:dyDescent="0.2">
      <c r="BC1137" s="120"/>
      <c r="BD1137" s="120"/>
      <c r="BE1137" s="120"/>
      <c r="BF1137" s="120"/>
      <c r="BG1137" s="117"/>
      <c r="BH1137" s="117"/>
    </row>
    <row r="1138" spans="55:60" x14ac:dyDescent="0.2">
      <c r="BC1138" s="120"/>
      <c r="BD1138" s="120"/>
      <c r="BE1138" s="120"/>
      <c r="BF1138" s="120"/>
      <c r="BG1138" s="117"/>
      <c r="BH1138" s="117"/>
    </row>
    <row r="1139" spans="55:60" x14ac:dyDescent="0.2">
      <c r="BC1139" s="120"/>
      <c r="BD1139" s="120"/>
      <c r="BE1139" s="120"/>
      <c r="BF1139" s="120"/>
      <c r="BG1139" s="117"/>
      <c r="BH1139" s="117"/>
    </row>
    <row r="1140" spans="55:60" x14ac:dyDescent="0.2">
      <c r="BC1140" s="120"/>
      <c r="BD1140" s="120"/>
      <c r="BE1140" s="120"/>
      <c r="BF1140" s="120"/>
      <c r="BG1140" s="117"/>
      <c r="BH1140" s="117"/>
    </row>
    <row r="1141" spans="55:60" x14ac:dyDescent="0.2">
      <c r="BC1141" s="120"/>
      <c r="BD1141" s="120"/>
      <c r="BE1141" s="120"/>
      <c r="BF1141" s="120"/>
      <c r="BG1141" s="117"/>
      <c r="BH1141" s="117"/>
    </row>
    <row r="1142" spans="55:60" x14ac:dyDescent="0.2">
      <c r="BC1142" s="120"/>
      <c r="BD1142" s="120"/>
      <c r="BE1142" s="120"/>
      <c r="BF1142" s="120"/>
      <c r="BG1142" s="117"/>
      <c r="BH1142" s="117"/>
    </row>
    <row r="1143" spans="55:60" x14ac:dyDescent="0.2">
      <c r="BC1143" s="120"/>
      <c r="BD1143" s="120"/>
      <c r="BE1143" s="120"/>
      <c r="BF1143" s="120"/>
      <c r="BG1143" s="117"/>
      <c r="BH1143" s="117"/>
    </row>
    <row r="1144" spans="55:60" x14ac:dyDescent="0.2">
      <c r="BC1144" s="120"/>
      <c r="BD1144" s="120"/>
      <c r="BE1144" s="120"/>
      <c r="BF1144" s="120"/>
      <c r="BG1144" s="117"/>
      <c r="BH1144" s="117"/>
    </row>
    <row r="1145" spans="55:60" x14ac:dyDescent="0.2">
      <c r="BC1145" s="120"/>
      <c r="BD1145" s="120"/>
      <c r="BE1145" s="120"/>
      <c r="BF1145" s="120"/>
      <c r="BG1145" s="117"/>
      <c r="BH1145" s="117"/>
    </row>
    <row r="1146" spans="55:60" x14ac:dyDescent="0.2">
      <c r="BC1146" s="120"/>
      <c r="BD1146" s="120"/>
      <c r="BE1146" s="120"/>
      <c r="BF1146" s="120"/>
      <c r="BG1146" s="117"/>
      <c r="BH1146" s="117"/>
    </row>
    <row r="1147" spans="55:60" x14ac:dyDescent="0.2">
      <c r="BC1147" s="120"/>
      <c r="BD1147" s="120"/>
      <c r="BE1147" s="120"/>
      <c r="BF1147" s="120"/>
      <c r="BG1147" s="117"/>
      <c r="BH1147" s="117"/>
    </row>
    <row r="1148" spans="55:60" x14ac:dyDescent="0.2">
      <c r="BC1148" s="120"/>
      <c r="BD1148" s="120"/>
      <c r="BE1148" s="120"/>
      <c r="BF1148" s="120"/>
      <c r="BG1148" s="117"/>
      <c r="BH1148" s="117"/>
    </row>
    <row r="1149" spans="55:60" x14ac:dyDescent="0.2">
      <c r="BC1149" s="120"/>
      <c r="BD1149" s="120"/>
      <c r="BE1149" s="120"/>
      <c r="BF1149" s="120"/>
      <c r="BG1149" s="117"/>
      <c r="BH1149" s="117"/>
    </row>
    <row r="1150" spans="55:60" x14ac:dyDescent="0.2">
      <c r="BC1150" s="120"/>
      <c r="BD1150" s="120"/>
      <c r="BE1150" s="120"/>
      <c r="BF1150" s="120"/>
      <c r="BG1150" s="117"/>
      <c r="BH1150" s="117"/>
    </row>
    <row r="1151" spans="55:60" x14ac:dyDescent="0.2">
      <c r="BC1151" s="120"/>
      <c r="BD1151" s="120"/>
      <c r="BE1151" s="120"/>
      <c r="BF1151" s="120"/>
      <c r="BG1151" s="117"/>
      <c r="BH1151" s="117"/>
    </row>
    <row r="1152" spans="55:60" x14ac:dyDescent="0.2">
      <c r="BC1152" s="120"/>
      <c r="BD1152" s="120"/>
      <c r="BE1152" s="120"/>
      <c r="BF1152" s="120"/>
      <c r="BG1152" s="117"/>
      <c r="BH1152" s="117"/>
    </row>
    <row r="1153" spans="55:60" x14ac:dyDescent="0.2">
      <c r="BC1153" s="120"/>
      <c r="BD1153" s="120"/>
      <c r="BE1153" s="120"/>
      <c r="BF1153" s="120"/>
      <c r="BG1153" s="117"/>
      <c r="BH1153" s="117"/>
    </row>
    <row r="1154" spans="55:60" x14ac:dyDescent="0.2">
      <c r="BC1154" s="120"/>
      <c r="BD1154" s="120"/>
      <c r="BE1154" s="120"/>
      <c r="BF1154" s="120"/>
      <c r="BG1154" s="117"/>
      <c r="BH1154" s="117"/>
    </row>
    <row r="1155" spans="55:60" x14ac:dyDescent="0.2">
      <c r="BC1155" s="120"/>
      <c r="BD1155" s="120"/>
      <c r="BE1155" s="120"/>
      <c r="BF1155" s="120"/>
      <c r="BG1155" s="117"/>
      <c r="BH1155" s="117"/>
    </row>
    <row r="1156" spans="55:60" x14ac:dyDescent="0.2">
      <c r="BC1156" s="120"/>
      <c r="BD1156" s="120"/>
      <c r="BE1156" s="120"/>
      <c r="BF1156" s="120"/>
      <c r="BG1156" s="117"/>
      <c r="BH1156" s="117"/>
    </row>
    <row r="1157" spans="55:60" x14ac:dyDescent="0.2">
      <c r="BC1157" s="120"/>
      <c r="BD1157" s="120"/>
      <c r="BE1157" s="120"/>
      <c r="BF1157" s="120"/>
      <c r="BG1157" s="117"/>
      <c r="BH1157" s="117"/>
    </row>
    <row r="1158" spans="55:60" x14ac:dyDescent="0.2">
      <c r="BC1158" s="120"/>
      <c r="BD1158" s="120"/>
      <c r="BE1158" s="120"/>
      <c r="BF1158" s="120"/>
      <c r="BG1158" s="117"/>
      <c r="BH1158" s="117"/>
    </row>
    <row r="1159" spans="55:60" x14ac:dyDescent="0.2">
      <c r="BC1159" s="120"/>
      <c r="BD1159" s="120"/>
      <c r="BE1159" s="120"/>
      <c r="BF1159" s="120"/>
      <c r="BG1159" s="117"/>
      <c r="BH1159" s="117"/>
    </row>
    <row r="1160" spans="55:60" x14ac:dyDescent="0.2">
      <c r="BC1160" s="120"/>
      <c r="BD1160" s="120"/>
      <c r="BE1160" s="120"/>
      <c r="BF1160" s="120"/>
      <c r="BG1160" s="117"/>
      <c r="BH1160" s="117"/>
    </row>
    <row r="1161" spans="55:60" x14ac:dyDescent="0.2">
      <c r="BC1161" s="120"/>
      <c r="BD1161" s="120"/>
      <c r="BE1161" s="120"/>
      <c r="BF1161" s="120"/>
      <c r="BG1161" s="117"/>
      <c r="BH1161" s="117"/>
    </row>
    <row r="1162" spans="55:60" x14ac:dyDescent="0.2">
      <c r="BC1162" s="120"/>
      <c r="BD1162" s="120"/>
      <c r="BE1162" s="120"/>
      <c r="BF1162" s="120"/>
      <c r="BG1162" s="117"/>
      <c r="BH1162" s="117"/>
    </row>
    <row r="1163" spans="55:60" x14ac:dyDescent="0.2">
      <c r="BC1163" s="120"/>
      <c r="BD1163" s="120"/>
      <c r="BE1163" s="120"/>
      <c r="BF1163" s="120"/>
      <c r="BG1163" s="117"/>
      <c r="BH1163" s="117"/>
    </row>
    <row r="1164" spans="55:60" x14ac:dyDescent="0.2">
      <c r="BC1164" s="120"/>
      <c r="BD1164" s="120"/>
      <c r="BE1164" s="120"/>
      <c r="BF1164" s="120"/>
      <c r="BG1164" s="117"/>
      <c r="BH1164" s="117"/>
    </row>
    <row r="1165" spans="55:60" x14ac:dyDescent="0.2">
      <c r="BC1165" s="120"/>
      <c r="BD1165" s="120"/>
      <c r="BE1165" s="120"/>
      <c r="BF1165" s="120"/>
      <c r="BG1165" s="117"/>
      <c r="BH1165" s="117"/>
    </row>
    <row r="1166" spans="55:60" x14ac:dyDescent="0.2">
      <c r="BC1166" s="120"/>
      <c r="BD1166" s="120"/>
      <c r="BE1166" s="120"/>
      <c r="BF1166" s="120"/>
      <c r="BG1166" s="117"/>
      <c r="BH1166" s="117"/>
    </row>
    <row r="1167" spans="55:60" x14ac:dyDescent="0.2">
      <c r="BC1167" s="120"/>
      <c r="BD1167" s="120"/>
      <c r="BE1167" s="120"/>
      <c r="BF1167" s="120"/>
      <c r="BG1167" s="117"/>
      <c r="BH1167" s="117"/>
    </row>
    <row r="1168" spans="55:60" x14ac:dyDescent="0.2">
      <c r="BC1168" s="120"/>
      <c r="BD1168" s="120"/>
      <c r="BE1168" s="120"/>
      <c r="BF1168" s="120"/>
      <c r="BG1168" s="117"/>
      <c r="BH1168" s="117"/>
    </row>
    <row r="1169" spans="55:60" x14ac:dyDescent="0.2">
      <c r="BC1169" s="120"/>
      <c r="BD1169" s="120"/>
      <c r="BE1169" s="120"/>
      <c r="BF1169" s="120"/>
      <c r="BG1169" s="117"/>
      <c r="BH1169" s="117"/>
    </row>
    <row r="1170" spans="55:60" x14ac:dyDescent="0.2">
      <c r="BC1170" s="120"/>
      <c r="BD1170" s="120"/>
      <c r="BE1170" s="120"/>
      <c r="BF1170" s="120"/>
      <c r="BG1170" s="117"/>
      <c r="BH1170" s="117"/>
    </row>
    <row r="1171" spans="55:60" x14ac:dyDescent="0.2">
      <c r="BC1171" s="120"/>
      <c r="BD1171" s="120"/>
      <c r="BE1171" s="120"/>
      <c r="BF1171" s="120"/>
      <c r="BG1171" s="117"/>
      <c r="BH1171" s="117"/>
    </row>
    <row r="1172" spans="55:60" x14ac:dyDescent="0.2">
      <c r="BC1172" s="120"/>
      <c r="BD1172" s="120"/>
      <c r="BE1172" s="120"/>
      <c r="BF1172" s="120"/>
      <c r="BG1172" s="117"/>
      <c r="BH1172" s="117"/>
    </row>
    <row r="1173" spans="55:60" x14ac:dyDescent="0.2">
      <c r="BC1173" s="120"/>
      <c r="BD1173" s="120"/>
      <c r="BE1173" s="120"/>
      <c r="BF1173" s="120"/>
      <c r="BG1173" s="117"/>
      <c r="BH1173" s="117"/>
    </row>
    <row r="1174" spans="55:60" x14ac:dyDescent="0.2">
      <c r="BC1174" s="120"/>
      <c r="BD1174" s="120"/>
      <c r="BE1174" s="120"/>
      <c r="BF1174" s="120"/>
      <c r="BG1174" s="117"/>
      <c r="BH1174" s="117"/>
    </row>
    <row r="1175" spans="55:60" x14ac:dyDescent="0.2">
      <c r="BC1175" s="120"/>
      <c r="BD1175" s="120"/>
      <c r="BE1175" s="120"/>
      <c r="BF1175" s="120"/>
      <c r="BG1175" s="117"/>
      <c r="BH1175" s="117"/>
    </row>
    <row r="1176" spans="55:60" x14ac:dyDescent="0.2">
      <c r="BC1176" s="120"/>
      <c r="BD1176" s="120"/>
      <c r="BE1176" s="120"/>
      <c r="BF1176" s="120"/>
      <c r="BG1176" s="117"/>
      <c r="BH1176" s="117"/>
    </row>
    <row r="1177" spans="55:60" x14ac:dyDescent="0.2">
      <c r="BC1177" s="120"/>
      <c r="BD1177" s="120"/>
      <c r="BE1177" s="120"/>
      <c r="BF1177" s="120"/>
      <c r="BG1177" s="117"/>
      <c r="BH1177" s="117"/>
    </row>
    <row r="1178" spans="55:60" x14ac:dyDescent="0.2">
      <c r="BC1178" s="120"/>
      <c r="BD1178" s="120"/>
      <c r="BE1178" s="120"/>
      <c r="BF1178" s="120"/>
      <c r="BG1178" s="117"/>
      <c r="BH1178" s="117"/>
    </row>
    <row r="1179" spans="55:60" x14ac:dyDescent="0.2">
      <c r="BC1179" s="120"/>
      <c r="BD1179" s="120"/>
      <c r="BE1179" s="120"/>
      <c r="BF1179" s="120"/>
      <c r="BG1179" s="117"/>
      <c r="BH1179" s="117"/>
    </row>
    <row r="1180" spans="55:60" x14ac:dyDescent="0.2">
      <c r="BC1180" s="120"/>
      <c r="BD1180" s="120"/>
      <c r="BE1180" s="120"/>
      <c r="BF1180" s="120"/>
      <c r="BG1180" s="117"/>
      <c r="BH1180" s="117"/>
    </row>
    <row r="1181" spans="55:60" x14ac:dyDescent="0.2">
      <c r="BC1181" s="120"/>
      <c r="BD1181" s="120"/>
      <c r="BE1181" s="120"/>
      <c r="BF1181" s="120"/>
      <c r="BG1181" s="117"/>
      <c r="BH1181" s="117"/>
    </row>
    <row r="1182" spans="55:60" x14ac:dyDescent="0.2">
      <c r="BC1182" s="120"/>
      <c r="BD1182" s="120"/>
      <c r="BE1182" s="120"/>
      <c r="BF1182" s="120"/>
      <c r="BG1182" s="117"/>
      <c r="BH1182" s="117"/>
    </row>
    <row r="1183" spans="55:60" x14ac:dyDescent="0.2">
      <c r="BC1183" s="120"/>
      <c r="BD1183" s="120"/>
      <c r="BE1183" s="120"/>
      <c r="BF1183" s="120"/>
      <c r="BG1183" s="117"/>
      <c r="BH1183" s="117"/>
    </row>
    <row r="1184" spans="55:60" x14ac:dyDescent="0.2">
      <c r="BC1184" s="120"/>
      <c r="BD1184" s="120"/>
      <c r="BE1184" s="120"/>
      <c r="BF1184" s="120"/>
      <c r="BG1184" s="117"/>
      <c r="BH1184" s="117"/>
    </row>
    <row r="1185" spans="55:60" x14ac:dyDescent="0.2">
      <c r="BC1185" s="120"/>
      <c r="BD1185" s="120"/>
      <c r="BE1185" s="120"/>
      <c r="BF1185" s="120"/>
      <c r="BG1185" s="117"/>
      <c r="BH1185" s="117"/>
    </row>
    <row r="1186" spans="55:60" x14ac:dyDescent="0.2">
      <c r="BC1186" s="120"/>
      <c r="BD1186" s="120"/>
      <c r="BE1186" s="120"/>
      <c r="BF1186" s="120"/>
      <c r="BG1186" s="117"/>
      <c r="BH1186" s="117"/>
    </row>
    <row r="1187" spans="55:60" x14ac:dyDescent="0.2">
      <c r="BC1187" s="120"/>
      <c r="BD1187" s="120"/>
      <c r="BE1187" s="120"/>
      <c r="BF1187" s="120"/>
      <c r="BG1187" s="117"/>
      <c r="BH1187" s="117"/>
    </row>
    <row r="1188" spans="55:60" x14ac:dyDescent="0.2">
      <c r="BC1188" s="120"/>
      <c r="BD1188" s="120"/>
      <c r="BE1188" s="120"/>
      <c r="BF1188" s="120"/>
      <c r="BG1188" s="117"/>
      <c r="BH1188" s="117"/>
    </row>
    <row r="1189" spans="55:60" x14ac:dyDescent="0.2">
      <c r="BC1189" s="120"/>
      <c r="BD1189" s="120"/>
      <c r="BE1189" s="120"/>
      <c r="BF1189" s="120"/>
      <c r="BG1189" s="117"/>
      <c r="BH1189" s="117"/>
    </row>
    <row r="1190" spans="55:60" x14ac:dyDescent="0.2">
      <c r="BC1190" s="120"/>
      <c r="BD1190" s="120"/>
      <c r="BE1190" s="120"/>
      <c r="BF1190" s="120"/>
      <c r="BG1190" s="117"/>
      <c r="BH1190" s="117"/>
    </row>
    <row r="1191" spans="55:60" x14ac:dyDescent="0.2">
      <c r="BC1191" s="120"/>
      <c r="BD1191" s="120"/>
      <c r="BE1191" s="120"/>
      <c r="BF1191" s="120"/>
      <c r="BG1191" s="117"/>
      <c r="BH1191" s="117"/>
    </row>
    <row r="1192" spans="55:60" x14ac:dyDescent="0.2">
      <c r="BC1192" s="120"/>
      <c r="BD1192" s="120"/>
      <c r="BE1192" s="120"/>
      <c r="BF1192" s="120"/>
      <c r="BG1192" s="117"/>
      <c r="BH1192" s="117"/>
    </row>
    <row r="1193" spans="55:60" x14ac:dyDescent="0.2">
      <c r="BC1193" s="120"/>
      <c r="BD1193" s="120"/>
      <c r="BE1193" s="120"/>
      <c r="BF1193" s="120"/>
      <c r="BG1193" s="117"/>
      <c r="BH1193" s="117"/>
    </row>
    <row r="1194" spans="55:60" x14ac:dyDescent="0.2">
      <c r="BC1194" s="120"/>
      <c r="BD1194" s="120"/>
      <c r="BE1194" s="120"/>
      <c r="BF1194" s="120"/>
      <c r="BG1194" s="117"/>
      <c r="BH1194" s="117"/>
    </row>
    <row r="1195" spans="55:60" x14ac:dyDescent="0.2">
      <c r="BC1195" s="120"/>
      <c r="BD1195" s="120"/>
      <c r="BE1195" s="120"/>
      <c r="BF1195" s="120"/>
      <c r="BG1195" s="117"/>
      <c r="BH1195" s="117"/>
    </row>
    <row r="1196" spans="55:60" x14ac:dyDescent="0.2">
      <c r="BC1196" s="120"/>
      <c r="BD1196" s="120"/>
      <c r="BE1196" s="120"/>
      <c r="BF1196" s="120"/>
      <c r="BG1196" s="117"/>
      <c r="BH1196" s="117"/>
    </row>
    <row r="1197" spans="55:60" x14ac:dyDescent="0.2">
      <c r="BC1197" s="120"/>
      <c r="BD1197" s="120"/>
      <c r="BE1197" s="120"/>
      <c r="BF1197" s="120"/>
      <c r="BG1197" s="117"/>
      <c r="BH1197" s="117"/>
    </row>
    <row r="1198" spans="55:60" x14ac:dyDescent="0.2">
      <c r="BC1198" s="120"/>
      <c r="BD1198" s="120"/>
      <c r="BE1198" s="120"/>
      <c r="BF1198" s="120"/>
      <c r="BG1198" s="117"/>
      <c r="BH1198" s="117"/>
    </row>
    <row r="1199" spans="55:60" x14ac:dyDescent="0.2">
      <c r="BC1199" s="120"/>
      <c r="BD1199" s="120"/>
      <c r="BE1199" s="120"/>
      <c r="BF1199" s="120"/>
      <c r="BG1199" s="117"/>
      <c r="BH1199" s="117"/>
    </row>
    <row r="1200" spans="55:60" x14ac:dyDescent="0.2">
      <c r="BC1200" s="120"/>
      <c r="BD1200" s="120"/>
      <c r="BE1200" s="120"/>
      <c r="BF1200" s="120"/>
      <c r="BG1200" s="117"/>
      <c r="BH1200" s="117"/>
    </row>
    <row r="1201" spans="55:60" x14ac:dyDescent="0.2">
      <c r="BC1201" s="120"/>
      <c r="BD1201" s="120"/>
      <c r="BE1201" s="120"/>
      <c r="BF1201" s="120"/>
      <c r="BG1201" s="117"/>
      <c r="BH1201" s="117"/>
    </row>
    <row r="1202" spans="55:60" x14ac:dyDescent="0.2">
      <c r="BC1202" s="120"/>
      <c r="BD1202" s="120"/>
      <c r="BE1202" s="120"/>
      <c r="BF1202" s="120"/>
      <c r="BG1202" s="117"/>
      <c r="BH1202" s="117"/>
    </row>
    <row r="1203" spans="55:60" x14ac:dyDescent="0.2">
      <c r="BC1203" s="120"/>
      <c r="BD1203" s="120"/>
      <c r="BE1203" s="120"/>
      <c r="BF1203" s="120"/>
      <c r="BG1203" s="117"/>
      <c r="BH1203" s="117"/>
    </row>
    <row r="1204" spans="55:60" x14ac:dyDescent="0.2">
      <c r="BC1204" s="120"/>
      <c r="BD1204" s="120"/>
      <c r="BE1204" s="120"/>
      <c r="BF1204" s="120"/>
      <c r="BG1204" s="117"/>
      <c r="BH1204" s="117"/>
    </row>
    <row r="1205" spans="55:60" x14ac:dyDescent="0.2">
      <c r="BC1205" s="120"/>
      <c r="BD1205" s="120"/>
      <c r="BE1205" s="120"/>
      <c r="BF1205" s="120"/>
      <c r="BG1205" s="117"/>
      <c r="BH1205" s="117"/>
    </row>
    <row r="1206" spans="55:60" x14ac:dyDescent="0.2">
      <c r="BC1206" s="120"/>
      <c r="BD1206" s="120"/>
      <c r="BE1206" s="120"/>
      <c r="BF1206" s="120"/>
      <c r="BG1206" s="117"/>
      <c r="BH1206" s="117"/>
    </row>
    <row r="1207" spans="55:60" x14ac:dyDescent="0.2">
      <c r="BC1207" s="120"/>
      <c r="BD1207" s="120"/>
      <c r="BE1207" s="120"/>
      <c r="BF1207" s="120"/>
      <c r="BG1207" s="117"/>
      <c r="BH1207" s="117"/>
    </row>
    <row r="1208" spans="55:60" x14ac:dyDescent="0.2">
      <c r="BC1208" s="120"/>
      <c r="BD1208" s="120"/>
      <c r="BE1208" s="120"/>
      <c r="BF1208" s="120"/>
      <c r="BG1208" s="117"/>
      <c r="BH1208" s="117"/>
    </row>
    <row r="1209" spans="55:60" x14ac:dyDescent="0.2">
      <c r="BC1209" s="120"/>
      <c r="BD1209" s="120"/>
      <c r="BE1209" s="120"/>
      <c r="BF1209" s="120"/>
      <c r="BG1209" s="117"/>
      <c r="BH1209" s="117"/>
    </row>
    <row r="1210" spans="55:60" x14ac:dyDescent="0.2">
      <c r="BC1210" s="120"/>
      <c r="BD1210" s="120"/>
      <c r="BE1210" s="120"/>
      <c r="BF1210" s="120"/>
      <c r="BG1210" s="117"/>
      <c r="BH1210" s="117"/>
    </row>
    <row r="1211" spans="55:60" x14ac:dyDescent="0.2">
      <c r="BC1211" s="120"/>
      <c r="BD1211" s="120"/>
      <c r="BE1211" s="120"/>
      <c r="BF1211" s="120"/>
      <c r="BG1211" s="117"/>
      <c r="BH1211" s="117"/>
    </row>
    <row r="1212" spans="55:60" x14ac:dyDescent="0.2">
      <c r="BC1212" s="120"/>
      <c r="BD1212" s="120"/>
      <c r="BE1212" s="120"/>
      <c r="BF1212" s="120"/>
      <c r="BG1212" s="117"/>
      <c r="BH1212" s="117"/>
    </row>
    <row r="1213" spans="55:60" x14ac:dyDescent="0.2">
      <c r="BC1213" s="120"/>
      <c r="BD1213" s="120"/>
      <c r="BE1213" s="120"/>
      <c r="BF1213" s="120"/>
      <c r="BG1213" s="117"/>
      <c r="BH1213" s="117"/>
    </row>
    <row r="1214" spans="55:60" x14ac:dyDescent="0.2">
      <c r="BC1214" s="120"/>
      <c r="BD1214" s="120"/>
      <c r="BE1214" s="120"/>
      <c r="BF1214" s="120"/>
      <c r="BG1214" s="117"/>
      <c r="BH1214" s="117"/>
    </row>
    <row r="1215" spans="55:60" x14ac:dyDescent="0.2">
      <c r="BC1215" s="120"/>
      <c r="BD1215" s="120"/>
      <c r="BE1215" s="120"/>
      <c r="BF1215" s="120"/>
      <c r="BG1215" s="117"/>
      <c r="BH1215" s="117"/>
    </row>
    <row r="1216" spans="55:60" x14ac:dyDescent="0.2">
      <c r="BC1216" s="120"/>
      <c r="BD1216" s="120"/>
      <c r="BE1216" s="120"/>
      <c r="BF1216" s="120"/>
      <c r="BG1216" s="117"/>
      <c r="BH1216" s="117"/>
    </row>
    <row r="1217" spans="55:60" x14ac:dyDescent="0.2">
      <c r="BC1217" s="120"/>
      <c r="BD1217" s="120"/>
      <c r="BE1217" s="120"/>
      <c r="BF1217" s="120"/>
      <c r="BG1217" s="117"/>
      <c r="BH1217" s="117"/>
    </row>
    <row r="1218" spans="55:60" x14ac:dyDescent="0.2">
      <c r="BC1218" s="120"/>
      <c r="BD1218" s="120"/>
      <c r="BE1218" s="120"/>
      <c r="BF1218" s="120"/>
      <c r="BG1218" s="117"/>
      <c r="BH1218" s="117"/>
    </row>
    <row r="1219" spans="55:60" x14ac:dyDescent="0.2">
      <c r="BC1219" s="120"/>
      <c r="BD1219" s="120"/>
      <c r="BE1219" s="120"/>
      <c r="BF1219" s="120"/>
      <c r="BG1219" s="117"/>
      <c r="BH1219" s="117"/>
    </row>
    <row r="1220" spans="55:60" x14ac:dyDescent="0.2">
      <c r="BC1220" s="120"/>
      <c r="BD1220" s="120"/>
      <c r="BE1220" s="120"/>
      <c r="BF1220" s="120"/>
      <c r="BG1220" s="117"/>
      <c r="BH1220" s="117"/>
    </row>
    <row r="1221" spans="55:60" x14ac:dyDescent="0.2">
      <c r="BC1221" s="120"/>
      <c r="BD1221" s="120"/>
      <c r="BE1221" s="120"/>
      <c r="BF1221" s="120"/>
      <c r="BG1221" s="117"/>
      <c r="BH1221" s="117"/>
    </row>
    <row r="1222" spans="55:60" x14ac:dyDescent="0.2">
      <c r="BC1222" s="120"/>
      <c r="BD1222" s="120"/>
      <c r="BE1222" s="120"/>
      <c r="BF1222" s="120"/>
      <c r="BG1222" s="117"/>
      <c r="BH1222" s="117"/>
    </row>
    <row r="1223" spans="55:60" x14ac:dyDescent="0.2">
      <c r="BC1223" s="120"/>
      <c r="BD1223" s="120"/>
      <c r="BE1223" s="120"/>
      <c r="BF1223" s="120"/>
      <c r="BG1223" s="117"/>
      <c r="BH1223" s="117"/>
    </row>
    <row r="1224" spans="55:60" x14ac:dyDescent="0.2">
      <c r="BC1224" s="120"/>
      <c r="BD1224" s="120"/>
      <c r="BE1224" s="120"/>
      <c r="BF1224" s="120"/>
      <c r="BG1224" s="117"/>
      <c r="BH1224" s="117"/>
    </row>
    <row r="1225" spans="55:60" x14ac:dyDescent="0.2">
      <c r="BC1225" s="120"/>
      <c r="BD1225" s="120"/>
      <c r="BE1225" s="120"/>
      <c r="BF1225" s="120"/>
      <c r="BG1225" s="117"/>
      <c r="BH1225" s="117"/>
    </row>
    <row r="1226" spans="55:60" x14ac:dyDescent="0.2">
      <c r="BC1226" s="120"/>
      <c r="BD1226" s="120"/>
      <c r="BE1226" s="120"/>
      <c r="BF1226" s="120"/>
      <c r="BG1226" s="117"/>
      <c r="BH1226" s="117"/>
    </row>
    <row r="1227" spans="55:60" x14ac:dyDescent="0.2">
      <c r="BC1227" s="120"/>
      <c r="BD1227" s="120"/>
      <c r="BE1227" s="120"/>
      <c r="BF1227" s="120"/>
      <c r="BG1227" s="117"/>
      <c r="BH1227" s="117"/>
    </row>
    <row r="1228" spans="55:60" x14ac:dyDescent="0.2">
      <c r="BC1228" s="120"/>
      <c r="BD1228" s="120"/>
      <c r="BE1228" s="120"/>
      <c r="BF1228" s="120"/>
      <c r="BG1228" s="117"/>
      <c r="BH1228" s="117"/>
    </row>
    <row r="1229" spans="55:60" x14ac:dyDescent="0.2">
      <c r="BC1229" s="120"/>
      <c r="BD1229" s="120"/>
      <c r="BE1229" s="120"/>
      <c r="BF1229" s="120"/>
      <c r="BG1229" s="117"/>
      <c r="BH1229" s="117"/>
    </row>
    <row r="1230" spans="55:60" x14ac:dyDescent="0.2">
      <c r="BC1230" s="120"/>
      <c r="BD1230" s="120"/>
      <c r="BE1230" s="120"/>
      <c r="BF1230" s="120"/>
      <c r="BG1230" s="117"/>
      <c r="BH1230" s="117"/>
    </row>
    <row r="1231" spans="55:60" x14ac:dyDescent="0.2">
      <c r="BC1231" s="120"/>
      <c r="BD1231" s="120"/>
      <c r="BE1231" s="120"/>
      <c r="BF1231" s="120"/>
      <c r="BG1231" s="117"/>
      <c r="BH1231" s="117"/>
    </row>
    <row r="1232" spans="55:60" x14ac:dyDescent="0.2">
      <c r="BC1232" s="120"/>
      <c r="BD1232" s="120"/>
      <c r="BE1232" s="120"/>
      <c r="BF1232" s="120"/>
      <c r="BG1232" s="117"/>
      <c r="BH1232" s="117"/>
    </row>
    <row r="1233" spans="55:60" x14ac:dyDescent="0.2">
      <c r="BC1233" s="120"/>
      <c r="BD1233" s="120"/>
      <c r="BE1233" s="120"/>
      <c r="BF1233" s="120"/>
      <c r="BG1233" s="117"/>
      <c r="BH1233" s="117"/>
    </row>
    <row r="1234" spans="55:60" x14ac:dyDescent="0.2">
      <c r="BC1234" s="120"/>
      <c r="BD1234" s="120"/>
      <c r="BE1234" s="120"/>
      <c r="BF1234" s="120"/>
      <c r="BG1234" s="117"/>
      <c r="BH1234" s="117"/>
    </row>
    <row r="1235" spans="55:60" x14ac:dyDescent="0.2">
      <c r="BC1235" s="120"/>
      <c r="BD1235" s="120"/>
      <c r="BE1235" s="120"/>
      <c r="BF1235" s="120"/>
      <c r="BG1235" s="117"/>
      <c r="BH1235" s="117"/>
    </row>
    <row r="1236" spans="55:60" x14ac:dyDescent="0.2">
      <c r="BC1236" s="120"/>
      <c r="BD1236" s="120"/>
      <c r="BE1236" s="120"/>
      <c r="BF1236" s="120"/>
      <c r="BG1236" s="117"/>
      <c r="BH1236" s="117"/>
    </row>
    <row r="1237" spans="55:60" x14ac:dyDescent="0.2">
      <c r="BC1237" s="120"/>
      <c r="BD1237" s="120"/>
      <c r="BE1237" s="120"/>
      <c r="BF1237" s="120"/>
      <c r="BG1237" s="117"/>
      <c r="BH1237" s="117"/>
    </row>
    <row r="1238" spans="55:60" x14ac:dyDescent="0.2">
      <c r="BC1238" s="120"/>
      <c r="BD1238" s="120"/>
      <c r="BE1238" s="120"/>
      <c r="BF1238" s="120"/>
      <c r="BG1238" s="117"/>
      <c r="BH1238" s="117"/>
    </row>
    <row r="1239" spans="55:60" x14ac:dyDescent="0.2">
      <c r="BC1239" s="120"/>
      <c r="BD1239" s="120"/>
      <c r="BE1239" s="120"/>
      <c r="BF1239" s="120"/>
      <c r="BG1239" s="117"/>
      <c r="BH1239" s="117"/>
    </row>
    <row r="1240" spans="55:60" x14ac:dyDescent="0.2">
      <c r="BC1240" s="120"/>
      <c r="BD1240" s="120"/>
      <c r="BE1240" s="120"/>
      <c r="BF1240" s="120"/>
      <c r="BG1240" s="117"/>
      <c r="BH1240" s="117"/>
    </row>
    <row r="1241" spans="55:60" x14ac:dyDescent="0.2">
      <c r="BC1241" s="120"/>
      <c r="BD1241" s="120"/>
      <c r="BE1241" s="120"/>
      <c r="BF1241" s="120"/>
      <c r="BG1241" s="117"/>
      <c r="BH1241" s="117"/>
    </row>
    <row r="1242" spans="55:60" x14ac:dyDescent="0.2">
      <c r="BC1242" s="120"/>
      <c r="BD1242" s="120"/>
      <c r="BE1242" s="120"/>
      <c r="BF1242" s="120"/>
      <c r="BG1242" s="117"/>
      <c r="BH1242" s="117"/>
    </row>
    <row r="1243" spans="55:60" x14ac:dyDescent="0.2">
      <c r="BC1243" s="120"/>
      <c r="BD1243" s="120"/>
      <c r="BE1243" s="120"/>
      <c r="BF1243" s="120"/>
      <c r="BG1243" s="117"/>
      <c r="BH1243" s="117"/>
    </row>
    <row r="1244" spans="55:60" x14ac:dyDescent="0.2">
      <c r="BC1244" s="120"/>
      <c r="BD1244" s="120"/>
      <c r="BE1244" s="120"/>
      <c r="BF1244" s="120"/>
      <c r="BG1244" s="117"/>
      <c r="BH1244" s="117"/>
    </row>
    <row r="1245" spans="55:60" x14ac:dyDescent="0.2">
      <c r="BC1245" s="120"/>
      <c r="BD1245" s="120"/>
      <c r="BE1245" s="120"/>
      <c r="BF1245" s="120"/>
      <c r="BG1245" s="117"/>
      <c r="BH1245" s="117"/>
    </row>
    <row r="1246" spans="55:60" x14ac:dyDescent="0.2">
      <c r="BC1246" s="120"/>
      <c r="BD1246" s="120"/>
      <c r="BE1246" s="120"/>
      <c r="BF1246" s="120"/>
      <c r="BG1246" s="117"/>
      <c r="BH1246" s="117"/>
    </row>
    <row r="1247" spans="55:60" x14ac:dyDescent="0.2">
      <c r="BC1247" s="120"/>
      <c r="BD1247" s="120"/>
      <c r="BE1247" s="120"/>
      <c r="BF1247" s="120"/>
      <c r="BG1247" s="117"/>
      <c r="BH1247" s="117"/>
    </row>
    <row r="1248" spans="55:60" x14ac:dyDescent="0.2">
      <c r="BC1248" s="120"/>
      <c r="BD1248" s="120"/>
      <c r="BE1248" s="120"/>
      <c r="BF1248" s="120"/>
      <c r="BG1248" s="117"/>
      <c r="BH1248" s="117"/>
    </row>
    <row r="1249" spans="55:60" x14ac:dyDescent="0.2">
      <c r="BC1249" s="120"/>
      <c r="BD1249" s="120"/>
      <c r="BE1249" s="120"/>
      <c r="BF1249" s="120"/>
      <c r="BG1249" s="117"/>
      <c r="BH1249" s="117"/>
    </row>
    <row r="1250" spans="55:60" x14ac:dyDescent="0.2">
      <c r="BC1250" s="120"/>
      <c r="BD1250" s="120"/>
      <c r="BE1250" s="120"/>
      <c r="BF1250" s="120"/>
      <c r="BG1250" s="117"/>
      <c r="BH1250" s="117"/>
    </row>
    <row r="1251" spans="55:60" x14ac:dyDescent="0.2">
      <c r="BC1251" s="120"/>
      <c r="BD1251" s="120"/>
      <c r="BE1251" s="120"/>
      <c r="BF1251" s="120"/>
      <c r="BG1251" s="117"/>
      <c r="BH1251" s="117"/>
    </row>
    <row r="1252" spans="55:60" x14ac:dyDescent="0.2">
      <c r="BC1252" s="120"/>
      <c r="BD1252" s="120"/>
      <c r="BE1252" s="120"/>
      <c r="BF1252" s="120"/>
      <c r="BG1252" s="117"/>
      <c r="BH1252" s="117"/>
    </row>
    <row r="1253" spans="55:60" x14ac:dyDescent="0.2">
      <c r="BC1253" s="120"/>
      <c r="BD1253" s="120"/>
      <c r="BE1253" s="120"/>
      <c r="BF1253" s="120"/>
      <c r="BG1253" s="117"/>
      <c r="BH1253" s="117"/>
    </row>
    <row r="1254" spans="55:60" x14ac:dyDescent="0.2">
      <c r="BC1254" s="120"/>
      <c r="BD1254" s="120"/>
      <c r="BE1254" s="120"/>
      <c r="BF1254" s="120"/>
      <c r="BG1254" s="117"/>
      <c r="BH1254" s="117"/>
    </row>
    <row r="1255" spans="55:60" x14ac:dyDescent="0.2">
      <c r="BC1255" s="120"/>
      <c r="BD1255" s="120"/>
      <c r="BE1255" s="120"/>
      <c r="BF1255" s="120"/>
      <c r="BG1255" s="117"/>
      <c r="BH1255" s="117"/>
    </row>
    <row r="1256" spans="55:60" x14ac:dyDescent="0.2">
      <c r="BC1256" s="120"/>
      <c r="BD1256" s="120"/>
      <c r="BE1256" s="120"/>
      <c r="BF1256" s="120"/>
      <c r="BG1256" s="117"/>
      <c r="BH1256" s="117"/>
    </row>
    <row r="1257" spans="55:60" x14ac:dyDescent="0.2">
      <c r="BC1257" s="120"/>
      <c r="BD1257" s="120"/>
      <c r="BE1257" s="120"/>
      <c r="BF1257" s="120"/>
      <c r="BG1257" s="117"/>
      <c r="BH1257" s="117"/>
    </row>
    <row r="1258" spans="55:60" x14ac:dyDescent="0.2">
      <c r="BC1258" s="120"/>
      <c r="BD1258" s="120"/>
      <c r="BE1258" s="120"/>
      <c r="BF1258" s="120"/>
      <c r="BG1258" s="117"/>
      <c r="BH1258" s="117"/>
    </row>
    <row r="1259" spans="55:60" x14ac:dyDescent="0.2">
      <c r="BC1259" s="120"/>
      <c r="BD1259" s="120"/>
      <c r="BE1259" s="120"/>
      <c r="BF1259" s="120"/>
      <c r="BG1259" s="117"/>
      <c r="BH1259" s="117"/>
    </row>
    <row r="1260" spans="55:60" x14ac:dyDescent="0.2">
      <c r="BC1260" s="120"/>
      <c r="BD1260" s="120"/>
      <c r="BE1260" s="120"/>
      <c r="BF1260" s="120"/>
      <c r="BG1260" s="117"/>
      <c r="BH1260" s="117"/>
    </row>
    <row r="1261" spans="55:60" x14ac:dyDescent="0.2">
      <c r="BC1261" s="120"/>
      <c r="BD1261" s="120"/>
      <c r="BE1261" s="120"/>
      <c r="BF1261" s="120"/>
      <c r="BG1261" s="117"/>
      <c r="BH1261" s="117"/>
    </row>
    <row r="1262" spans="55:60" x14ac:dyDescent="0.2">
      <c r="BC1262" s="120"/>
      <c r="BD1262" s="120"/>
      <c r="BE1262" s="120"/>
      <c r="BF1262" s="120"/>
      <c r="BG1262" s="117"/>
      <c r="BH1262" s="117"/>
    </row>
    <row r="1263" spans="55:60" x14ac:dyDescent="0.2">
      <c r="BC1263" s="120"/>
      <c r="BD1263" s="120"/>
      <c r="BE1263" s="120"/>
      <c r="BF1263" s="120"/>
      <c r="BG1263" s="117"/>
      <c r="BH1263" s="117"/>
    </row>
    <row r="1264" spans="55:60" x14ac:dyDescent="0.2">
      <c r="BC1264" s="120"/>
      <c r="BD1264" s="120"/>
      <c r="BE1264" s="120"/>
      <c r="BF1264" s="120"/>
      <c r="BG1264" s="117"/>
      <c r="BH1264" s="117"/>
    </row>
    <row r="1265" spans="55:60" x14ac:dyDescent="0.2">
      <c r="BC1265" s="120"/>
      <c r="BD1265" s="120"/>
      <c r="BE1265" s="120"/>
      <c r="BF1265" s="120"/>
      <c r="BG1265" s="117"/>
      <c r="BH1265" s="117"/>
    </row>
    <row r="1266" spans="55:60" x14ac:dyDescent="0.2">
      <c r="BC1266" s="120"/>
      <c r="BD1266" s="120"/>
      <c r="BE1266" s="120"/>
      <c r="BF1266" s="120"/>
      <c r="BG1266" s="117"/>
      <c r="BH1266" s="117"/>
    </row>
    <row r="1267" spans="55:60" x14ac:dyDescent="0.2">
      <c r="BC1267" s="120"/>
      <c r="BD1267" s="120"/>
      <c r="BE1267" s="120"/>
      <c r="BF1267" s="120"/>
      <c r="BG1267" s="117"/>
      <c r="BH1267" s="117"/>
    </row>
    <row r="1268" spans="55:60" x14ac:dyDescent="0.2">
      <c r="BC1268" s="120"/>
      <c r="BD1268" s="120"/>
      <c r="BE1268" s="120"/>
      <c r="BF1268" s="120"/>
      <c r="BG1268" s="117"/>
      <c r="BH1268" s="117"/>
    </row>
    <row r="1269" spans="55:60" x14ac:dyDescent="0.2">
      <c r="BC1269" s="120"/>
      <c r="BD1269" s="120"/>
      <c r="BE1269" s="120"/>
      <c r="BF1269" s="120"/>
      <c r="BG1269" s="117"/>
      <c r="BH1269" s="117"/>
    </row>
    <row r="1270" spans="55:60" x14ac:dyDescent="0.2">
      <c r="BC1270" s="120"/>
      <c r="BD1270" s="120"/>
      <c r="BE1270" s="120"/>
      <c r="BF1270" s="120"/>
      <c r="BG1270" s="117"/>
      <c r="BH1270" s="117"/>
    </row>
    <row r="1271" spans="55:60" x14ac:dyDescent="0.2">
      <c r="BC1271" s="120"/>
      <c r="BD1271" s="120"/>
      <c r="BE1271" s="120"/>
      <c r="BF1271" s="120"/>
      <c r="BG1271" s="117"/>
      <c r="BH1271" s="117"/>
    </row>
    <row r="1272" spans="55:60" x14ac:dyDescent="0.2">
      <c r="BC1272" s="120"/>
      <c r="BD1272" s="120"/>
      <c r="BE1272" s="120"/>
      <c r="BF1272" s="120"/>
      <c r="BG1272" s="117"/>
      <c r="BH1272" s="117"/>
    </row>
    <row r="1273" spans="55:60" x14ac:dyDescent="0.2">
      <c r="BC1273" s="120"/>
      <c r="BD1273" s="120"/>
      <c r="BE1273" s="120"/>
      <c r="BF1273" s="120"/>
      <c r="BG1273" s="117"/>
      <c r="BH1273" s="117"/>
    </row>
    <row r="1274" spans="55:60" x14ac:dyDescent="0.2">
      <c r="BC1274" s="120"/>
      <c r="BD1274" s="120"/>
      <c r="BE1274" s="120"/>
      <c r="BF1274" s="120"/>
      <c r="BG1274" s="117"/>
      <c r="BH1274" s="117"/>
    </row>
    <row r="1275" spans="55:60" x14ac:dyDescent="0.2">
      <c r="BC1275" s="120"/>
      <c r="BD1275" s="120"/>
      <c r="BE1275" s="120"/>
      <c r="BF1275" s="120"/>
      <c r="BG1275" s="117"/>
      <c r="BH1275" s="117"/>
    </row>
    <row r="1276" spans="55:60" x14ac:dyDescent="0.2">
      <c r="BC1276" s="120"/>
      <c r="BD1276" s="120"/>
      <c r="BE1276" s="120"/>
      <c r="BF1276" s="120"/>
      <c r="BG1276" s="117"/>
      <c r="BH1276" s="117"/>
    </row>
    <row r="1277" spans="55:60" x14ac:dyDescent="0.2">
      <c r="BC1277" s="120"/>
      <c r="BD1277" s="120"/>
      <c r="BE1277" s="120"/>
      <c r="BF1277" s="120"/>
      <c r="BG1277" s="117"/>
      <c r="BH1277" s="117"/>
    </row>
    <row r="1278" spans="55:60" x14ac:dyDescent="0.2">
      <c r="BC1278" s="120"/>
      <c r="BD1278" s="120"/>
      <c r="BE1278" s="120"/>
      <c r="BF1278" s="120"/>
      <c r="BG1278" s="117"/>
      <c r="BH1278" s="117"/>
    </row>
    <row r="1279" spans="55:60" x14ac:dyDescent="0.2">
      <c r="BC1279" s="120"/>
      <c r="BD1279" s="120"/>
      <c r="BE1279" s="120"/>
      <c r="BF1279" s="120"/>
      <c r="BG1279" s="117"/>
      <c r="BH1279" s="117"/>
    </row>
    <row r="1280" spans="55:60" x14ac:dyDescent="0.2">
      <c r="BC1280" s="120"/>
      <c r="BD1280" s="120"/>
      <c r="BE1280" s="120"/>
      <c r="BF1280" s="120"/>
      <c r="BG1280" s="117"/>
      <c r="BH1280" s="117"/>
    </row>
    <row r="1281" spans="55:60" x14ac:dyDescent="0.2">
      <c r="BC1281" s="120"/>
      <c r="BD1281" s="120"/>
      <c r="BE1281" s="120"/>
      <c r="BF1281" s="120"/>
      <c r="BG1281" s="117"/>
      <c r="BH1281" s="117"/>
    </row>
    <row r="1282" spans="55:60" x14ac:dyDescent="0.2">
      <c r="BC1282" s="120"/>
      <c r="BD1282" s="120"/>
      <c r="BE1282" s="120"/>
      <c r="BF1282" s="120"/>
      <c r="BG1282" s="117"/>
      <c r="BH1282" s="117"/>
    </row>
    <row r="1283" spans="55:60" x14ac:dyDescent="0.2">
      <c r="BC1283" s="120"/>
      <c r="BD1283" s="120"/>
      <c r="BE1283" s="120"/>
      <c r="BF1283" s="120"/>
      <c r="BG1283" s="117"/>
      <c r="BH1283" s="117"/>
    </row>
    <row r="1284" spans="55:60" x14ac:dyDescent="0.2">
      <c r="BC1284" s="120"/>
      <c r="BD1284" s="120"/>
      <c r="BE1284" s="120"/>
      <c r="BF1284" s="120"/>
      <c r="BG1284" s="117"/>
      <c r="BH1284" s="117"/>
    </row>
    <row r="1285" spans="55:60" x14ac:dyDescent="0.2">
      <c r="BC1285" s="120"/>
      <c r="BD1285" s="120"/>
      <c r="BE1285" s="120"/>
      <c r="BF1285" s="120"/>
      <c r="BG1285" s="117"/>
      <c r="BH1285" s="117"/>
    </row>
    <row r="1286" spans="55:60" x14ac:dyDescent="0.2">
      <c r="BC1286" s="120"/>
      <c r="BD1286" s="120"/>
      <c r="BE1286" s="120"/>
      <c r="BF1286" s="120"/>
      <c r="BG1286" s="117"/>
      <c r="BH1286" s="117"/>
    </row>
    <row r="1287" spans="55:60" x14ac:dyDescent="0.2">
      <c r="BC1287" s="120"/>
      <c r="BD1287" s="120"/>
      <c r="BE1287" s="120"/>
      <c r="BF1287" s="120"/>
      <c r="BG1287" s="117"/>
      <c r="BH1287" s="117"/>
    </row>
    <row r="1288" spans="55:60" x14ac:dyDescent="0.2">
      <c r="BC1288" s="120"/>
      <c r="BD1288" s="120"/>
      <c r="BE1288" s="120"/>
      <c r="BF1288" s="120"/>
      <c r="BG1288" s="117"/>
      <c r="BH1288" s="117"/>
    </row>
    <row r="1289" spans="55:60" x14ac:dyDescent="0.2">
      <c r="BC1289" s="120"/>
      <c r="BD1289" s="120"/>
      <c r="BE1289" s="120"/>
      <c r="BF1289" s="120"/>
      <c r="BG1289" s="117"/>
      <c r="BH1289" s="117"/>
    </row>
    <row r="1290" spans="55:60" x14ac:dyDescent="0.2">
      <c r="BC1290" s="120"/>
      <c r="BD1290" s="120"/>
      <c r="BE1290" s="120"/>
      <c r="BF1290" s="120"/>
      <c r="BG1290" s="117"/>
      <c r="BH1290" s="117"/>
    </row>
    <row r="1291" spans="55:60" x14ac:dyDescent="0.2">
      <c r="BC1291" s="120"/>
      <c r="BD1291" s="120"/>
      <c r="BE1291" s="120"/>
      <c r="BF1291" s="120"/>
      <c r="BG1291" s="117"/>
      <c r="BH1291" s="117"/>
    </row>
    <row r="1292" spans="55:60" x14ac:dyDescent="0.2">
      <c r="BC1292" s="120"/>
      <c r="BD1292" s="120"/>
      <c r="BE1292" s="120"/>
      <c r="BF1292" s="120"/>
      <c r="BG1292" s="117"/>
      <c r="BH1292" s="117"/>
    </row>
    <row r="1293" spans="55:60" x14ac:dyDescent="0.2">
      <c r="BC1293" s="120"/>
      <c r="BD1293" s="120"/>
      <c r="BE1293" s="120"/>
      <c r="BF1293" s="120"/>
      <c r="BG1293" s="117"/>
      <c r="BH1293" s="117"/>
    </row>
    <row r="1294" spans="55:60" x14ac:dyDescent="0.2">
      <c r="BC1294" s="120"/>
      <c r="BD1294" s="120"/>
      <c r="BE1294" s="120"/>
      <c r="BF1294" s="120"/>
      <c r="BG1294" s="117"/>
      <c r="BH1294" s="117"/>
    </row>
    <row r="1295" spans="55:60" x14ac:dyDescent="0.2">
      <c r="BC1295" s="120"/>
      <c r="BD1295" s="120"/>
      <c r="BE1295" s="120"/>
      <c r="BF1295" s="120"/>
      <c r="BG1295" s="117"/>
      <c r="BH1295" s="117"/>
    </row>
    <row r="1296" spans="55:60" x14ac:dyDescent="0.2">
      <c r="BC1296" s="120"/>
      <c r="BD1296" s="120"/>
      <c r="BE1296" s="120"/>
      <c r="BF1296" s="120"/>
      <c r="BG1296" s="117"/>
      <c r="BH1296" s="117"/>
    </row>
    <row r="1297" spans="55:60" x14ac:dyDescent="0.2">
      <c r="BC1297" s="120"/>
      <c r="BD1297" s="120"/>
      <c r="BE1297" s="120"/>
      <c r="BF1297" s="120"/>
      <c r="BG1297" s="117"/>
      <c r="BH1297" s="117"/>
    </row>
    <row r="1298" spans="55:60" x14ac:dyDescent="0.2">
      <c r="BC1298" s="120"/>
      <c r="BD1298" s="120"/>
      <c r="BE1298" s="120"/>
      <c r="BF1298" s="120"/>
      <c r="BG1298" s="117"/>
      <c r="BH1298" s="117"/>
    </row>
    <row r="1299" spans="55:60" x14ac:dyDescent="0.2">
      <c r="BC1299" s="120"/>
      <c r="BD1299" s="120"/>
      <c r="BE1299" s="120"/>
      <c r="BF1299" s="120"/>
      <c r="BG1299" s="117"/>
      <c r="BH1299" s="117"/>
    </row>
    <row r="1300" spans="55:60" x14ac:dyDescent="0.2">
      <c r="BC1300" s="120"/>
      <c r="BD1300" s="120"/>
      <c r="BE1300" s="120"/>
      <c r="BF1300" s="120"/>
      <c r="BG1300" s="117"/>
      <c r="BH1300" s="117"/>
    </row>
    <row r="1301" spans="55:60" x14ac:dyDescent="0.2">
      <c r="BC1301" s="120"/>
      <c r="BD1301" s="120"/>
      <c r="BE1301" s="120"/>
      <c r="BF1301" s="120"/>
      <c r="BG1301" s="117"/>
      <c r="BH1301" s="117"/>
    </row>
    <row r="1302" spans="55:60" x14ac:dyDescent="0.2">
      <c r="BC1302" s="120"/>
      <c r="BD1302" s="120"/>
      <c r="BE1302" s="120"/>
      <c r="BF1302" s="120"/>
      <c r="BG1302" s="117"/>
      <c r="BH1302" s="117"/>
    </row>
    <row r="1303" spans="55:60" x14ac:dyDescent="0.2">
      <c r="BC1303" s="120"/>
      <c r="BD1303" s="120"/>
      <c r="BE1303" s="120"/>
      <c r="BF1303" s="120"/>
      <c r="BG1303" s="117"/>
      <c r="BH1303" s="117"/>
    </row>
    <row r="1304" spans="55:60" x14ac:dyDescent="0.2">
      <c r="BC1304" s="120"/>
      <c r="BD1304" s="120"/>
      <c r="BE1304" s="120"/>
      <c r="BF1304" s="120"/>
      <c r="BG1304" s="117"/>
      <c r="BH1304" s="117"/>
    </row>
    <row r="1305" spans="55:60" x14ac:dyDescent="0.2">
      <c r="BC1305" s="120"/>
      <c r="BD1305" s="120"/>
      <c r="BE1305" s="120"/>
      <c r="BF1305" s="120"/>
      <c r="BG1305" s="117"/>
      <c r="BH1305" s="117"/>
    </row>
    <row r="1306" spans="55:60" x14ac:dyDescent="0.2">
      <c r="BC1306" s="120"/>
      <c r="BD1306" s="120"/>
      <c r="BE1306" s="120"/>
      <c r="BF1306" s="120"/>
      <c r="BG1306" s="117"/>
      <c r="BH1306" s="117"/>
    </row>
    <row r="1307" spans="55:60" x14ac:dyDescent="0.2">
      <c r="BC1307" s="120"/>
      <c r="BD1307" s="120"/>
      <c r="BE1307" s="120"/>
      <c r="BF1307" s="120"/>
      <c r="BG1307" s="117"/>
      <c r="BH1307" s="117"/>
    </row>
    <row r="1308" spans="55:60" x14ac:dyDescent="0.2">
      <c r="BC1308" s="120"/>
      <c r="BD1308" s="120"/>
      <c r="BE1308" s="120"/>
      <c r="BF1308" s="120"/>
      <c r="BG1308" s="117"/>
      <c r="BH1308" s="117"/>
    </row>
    <row r="1309" spans="55:60" x14ac:dyDescent="0.2">
      <c r="BC1309" s="120"/>
      <c r="BD1309" s="120"/>
      <c r="BE1309" s="120"/>
      <c r="BF1309" s="120"/>
      <c r="BG1309" s="117"/>
      <c r="BH1309" s="117"/>
    </row>
    <row r="1310" spans="55:60" x14ac:dyDescent="0.2">
      <c r="BC1310" s="120"/>
      <c r="BD1310" s="120"/>
      <c r="BE1310" s="120"/>
      <c r="BF1310" s="120"/>
      <c r="BG1310" s="117"/>
      <c r="BH1310" s="117"/>
    </row>
    <row r="1311" spans="55:60" x14ac:dyDescent="0.2">
      <c r="BC1311" s="120"/>
      <c r="BD1311" s="120"/>
      <c r="BE1311" s="120"/>
      <c r="BF1311" s="120"/>
      <c r="BG1311" s="117"/>
      <c r="BH1311" s="117"/>
    </row>
    <row r="1312" spans="55:60" x14ac:dyDescent="0.2">
      <c r="BC1312" s="120"/>
      <c r="BD1312" s="120"/>
      <c r="BE1312" s="120"/>
      <c r="BF1312" s="120"/>
      <c r="BG1312" s="117"/>
      <c r="BH1312" s="117"/>
    </row>
    <row r="1313" spans="55:60" x14ac:dyDescent="0.2">
      <c r="BC1313" s="120"/>
      <c r="BD1313" s="120"/>
      <c r="BE1313" s="120"/>
      <c r="BF1313" s="120"/>
      <c r="BG1313" s="117"/>
      <c r="BH1313" s="117"/>
    </row>
    <row r="1314" spans="55:60" x14ac:dyDescent="0.2">
      <c r="BC1314" s="120"/>
      <c r="BD1314" s="120"/>
      <c r="BE1314" s="120"/>
      <c r="BF1314" s="120"/>
      <c r="BG1314" s="117"/>
      <c r="BH1314" s="117"/>
    </row>
    <row r="1315" spans="55:60" x14ac:dyDescent="0.2">
      <c r="BC1315" s="120"/>
      <c r="BD1315" s="120"/>
      <c r="BE1315" s="120"/>
      <c r="BF1315" s="120"/>
      <c r="BG1315" s="117"/>
      <c r="BH1315" s="117"/>
    </row>
    <row r="1316" spans="55:60" x14ac:dyDescent="0.2">
      <c r="BC1316" s="120"/>
      <c r="BD1316" s="120"/>
      <c r="BE1316" s="120"/>
      <c r="BF1316" s="120"/>
      <c r="BG1316" s="117"/>
      <c r="BH1316" s="117"/>
    </row>
    <row r="1317" spans="55:60" x14ac:dyDescent="0.2">
      <c r="BC1317" s="120"/>
      <c r="BD1317" s="120"/>
      <c r="BE1317" s="120"/>
      <c r="BF1317" s="120"/>
      <c r="BG1317" s="117"/>
      <c r="BH1317" s="117"/>
    </row>
    <row r="1318" spans="55:60" x14ac:dyDescent="0.2">
      <c r="BC1318" s="120"/>
      <c r="BD1318" s="120"/>
      <c r="BE1318" s="120"/>
      <c r="BF1318" s="120"/>
      <c r="BG1318" s="117"/>
      <c r="BH1318" s="117"/>
    </row>
    <row r="1319" spans="55:60" x14ac:dyDescent="0.2">
      <c r="BC1319" s="120"/>
      <c r="BD1319" s="120"/>
      <c r="BE1319" s="120"/>
      <c r="BF1319" s="120"/>
      <c r="BG1319" s="117"/>
      <c r="BH1319" s="117"/>
    </row>
    <row r="1320" spans="55:60" x14ac:dyDescent="0.2">
      <c r="BC1320" s="120"/>
      <c r="BD1320" s="120"/>
      <c r="BE1320" s="120"/>
      <c r="BF1320" s="120"/>
      <c r="BG1320" s="117"/>
      <c r="BH1320" s="117"/>
    </row>
    <row r="1321" spans="55:60" x14ac:dyDescent="0.2">
      <c r="BC1321" s="120"/>
      <c r="BD1321" s="120"/>
      <c r="BE1321" s="120"/>
      <c r="BF1321" s="120"/>
      <c r="BG1321" s="117"/>
      <c r="BH1321" s="117"/>
    </row>
    <row r="1322" spans="55:60" x14ac:dyDescent="0.2">
      <c r="BC1322" s="120"/>
      <c r="BD1322" s="120"/>
      <c r="BE1322" s="120"/>
      <c r="BF1322" s="120"/>
      <c r="BG1322" s="117"/>
      <c r="BH1322" s="117"/>
    </row>
    <row r="1323" spans="55:60" x14ac:dyDescent="0.2">
      <c r="BC1323" s="120"/>
      <c r="BD1323" s="120"/>
      <c r="BE1323" s="120"/>
      <c r="BF1323" s="120"/>
      <c r="BG1323" s="117"/>
      <c r="BH1323" s="117"/>
    </row>
    <row r="1324" spans="55:60" x14ac:dyDescent="0.2">
      <c r="BC1324" s="120"/>
      <c r="BD1324" s="120"/>
      <c r="BE1324" s="120"/>
      <c r="BF1324" s="120"/>
      <c r="BG1324" s="117"/>
      <c r="BH1324" s="117"/>
    </row>
    <row r="1325" spans="55:60" x14ac:dyDescent="0.2">
      <c r="BC1325" s="120"/>
      <c r="BD1325" s="120"/>
      <c r="BE1325" s="120"/>
      <c r="BF1325" s="120"/>
      <c r="BG1325" s="117"/>
      <c r="BH1325" s="117"/>
    </row>
    <row r="1326" spans="55:60" x14ac:dyDescent="0.2">
      <c r="BC1326" s="120"/>
      <c r="BD1326" s="120"/>
      <c r="BE1326" s="120"/>
      <c r="BF1326" s="120"/>
      <c r="BG1326" s="117"/>
      <c r="BH1326" s="117"/>
    </row>
    <row r="1327" spans="55:60" x14ac:dyDescent="0.2">
      <c r="BC1327" s="120"/>
      <c r="BD1327" s="120"/>
      <c r="BE1327" s="120"/>
      <c r="BF1327" s="120"/>
      <c r="BG1327" s="117"/>
      <c r="BH1327" s="117"/>
    </row>
    <row r="1328" spans="55:60" x14ac:dyDescent="0.2">
      <c r="BC1328" s="120"/>
      <c r="BD1328" s="120"/>
      <c r="BE1328" s="120"/>
      <c r="BF1328" s="120"/>
      <c r="BG1328" s="117"/>
      <c r="BH1328" s="117"/>
    </row>
    <row r="1329" spans="55:60" x14ac:dyDescent="0.2">
      <c r="BC1329" s="120"/>
      <c r="BD1329" s="120"/>
      <c r="BE1329" s="120"/>
      <c r="BF1329" s="120"/>
      <c r="BG1329" s="117"/>
      <c r="BH1329" s="117"/>
    </row>
    <row r="1330" spans="55:60" x14ac:dyDescent="0.2">
      <c r="BC1330" s="120"/>
      <c r="BD1330" s="120"/>
      <c r="BE1330" s="120"/>
      <c r="BF1330" s="120"/>
      <c r="BG1330" s="117"/>
      <c r="BH1330" s="117"/>
    </row>
    <row r="1331" spans="55:60" x14ac:dyDescent="0.2">
      <c r="BC1331" s="120"/>
      <c r="BD1331" s="120"/>
      <c r="BE1331" s="120"/>
      <c r="BF1331" s="120"/>
      <c r="BG1331" s="117"/>
      <c r="BH1331" s="117"/>
    </row>
    <row r="1332" spans="55:60" x14ac:dyDescent="0.2">
      <c r="BC1332" s="120"/>
      <c r="BD1332" s="120"/>
      <c r="BE1332" s="120"/>
      <c r="BF1332" s="120"/>
      <c r="BG1332" s="117"/>
      <c r="BH1332" s="117"/>
    </row>
    <row r="1333" spans="55:60" x14ac:dyDescent="0.2">
      <c r="BC1333" s="120"/>
      <c r="BD1333" s="120"/>
      <c r="BE1333" s="120"/>
      <c r="BF1333" s="120"/>
      <c r="BG1333" s="117"/>
      <c r="BH1333" s="117"/>
    </row>
    <row r="1334" spans="55:60" x14ac:dyDescent="0.2">
      <c r="BC1334" s="120"/>
      <c r="BD1334" s="120"/>
      <c r="BE1334" s="120"/>
      <c r="BF1334" s="120"/>
      <c r="BG1334" s="117"/>
      <c r="BH1334" s="117"/>
    </row>
    <row r="1335" spans="55:60" x14ac:dyDescent="0.2">
      <c r="BC1335" s="120"/>
      <c r="BD1335" s="120"/>
      <c r="BE1335" s="120"/>
      <c r="BF1335" s="120"/>
      <c r="BG1335" s="117"/>
      <c r="BH1335" s="117"/>
    </row>
    <row r="1336" spans="55:60" x14ac:dyDescent="0.2">
      <c r="BC1336" s="120"/>
      <c r="BD1336" s="120"/>
      <c r="BE1336" s="120"/>
      <c r="BF1336" s="120"/>
      <c r="BG1336" s="117"/>
      <c r="BH1336" s="117"/>
    </row>
    <row r="1337" spans="55:60" x14ac:dyDescent="0.2">
      <c r="BC1337" s="120"/>
      <c r="BD1337" s="120"/>
      <c r="BE1337" s="120"/>
      <c r="BF1337" s="120"/>
      <c r="BG1337" s="117"/>
      <c r="BH1337" s="117"/>
    </row>
    <row r="1338" spans="55:60" x14ac:dyDescent="0.2">
      <c r="BC1338" s="120"/>
      <c r="BD1338" s="120"/>
      <c r="BE1338" s="120"/>
      <c r="BF1338" s="120"/>
      <c r="BG1338" s="117"/>
      <c r="BH1338" s="117"/>
    </row>
    <row r="1339" spans="55:60" x14ac:dyDescent="0.2">
      <c r="BC1339" s="120"/>
      <c r="BD1339" s="120"/>
      <c r="BE1339" s="120"/>
      <c r="BF1339" s="120"/>
      <c r="BG1339" s="117"/>
      <c r="BH1339" s="117"/>
    </row>
    <row r="1340" spans="55:60" x14ac:dyDescent="0.2">
      <c r="BC1340" s="120"/>
      <c r="BD1340" s="120"/>
      <c r="BE1340" s="120"/>
      <c r="BF1340" s="120"/>
      <c r="BG1340" s="117"/>
      <c r="BH1340" s="117"/>
    </row>
    <row r="1341" spans="55:60" x14ac:dyDescent="0.2">
      <c r="BC1341" s="120"/>
      <c r="BD1341" s="120"/>
      <c r="BE1341" s="120"/>
      <c r="BF1341" s="120"/>
      <c r="BG1341" s="117"/>
      <c r="BH1341" s="117"/>
    </row>
    <row r="1342" spans="55:60" x14ac:dyDescent="0.2">
      <c r="BC1342" s="120"/>
      <c r="BD1342" s="120"/>
      <c r="BE1342" s="120"/>
      <c r="BF1342" s="120"/>
      <c r="BG1342" s="117"/>
      <c r="BH1342" s="117"/>
    </row>
    <row r="1343" spans="55:60" x14ac:dyDescent="0.2">
      <c r="BC1343" s="120"/>
      <c r="BD1343" s="120"/>
      <c r="BE1343" s="120"/>
      <c r="BF1343" s="120"/>
      <c r="BG1343" s="117"/>
      <c r="BH1343" s="117"/>
    </row>
    <row r="1344" spans="55:60" x14ac:dyDescent="0.2">
      <c r="BC1344" s="120"/>
      <c r="BD1344" s="120"/>
      <c r="BE1344" s="120"/>
      <c r="BF1344" s="120"/>
      <c r="BG1344" s="117"/>
      <c r="BH1344" s="117"/>
    </row>
    <row r="1345" spans="55:60" x14ac:dyDescent="0.2">
      <c r="BC1345" s="120"/>
      <c r="BD1345" s="120"/>
      <c r="BE1345" s="120"/>
      <c r="BF1345" s="120"/>
      <c r="BG1345" s="117"/>
      <c r="BH1345" s="117"/>
    </row>
    <row r="1346" spans="55:60" x14ac:dyDescent="0.2">
      <c r="BC1346" s="120"/>
      <c r="BD1346" s="120"/>
      <c r="BE1346" s="120"/>
      <c r="BF1346" s="120"/>
      <c r="BG1346" s="117"/>
      <c r="BH1346" s="117"/>
    </row>
    <row r="1347" spans="55:60" x14ac:dyDescent="0.2">
      <c r="BC1347" s="120"/>
      <c r="BD1347" s="120"/>
      <c r="BE1347" s="120"/>
      <c r="BF1347" s="120"/>
      <c r="BG1347" s="117"/>
      <c r="BH1347" s="117"/>
    </row>
    <row r="1348" spans="55:60" x14ac:dyDescent="0.2">
      <c r="BC1348" s="120"/>
      <c r="BD1348" s="120"/>
      <c r="BE1348" s="120"/>
      <c r="BF1348" s="120"/>
      <c r="BG1348" s="117"/>
      <c r="BH1348" s="117"/>
    </row>
    <row r="1349" spans="55:60" x14ac:dyDescent="0.2">
      <c r="BC1349" s="120"/>
      <c r="BD1349" s="120"/>
      <c r="BE1349" s="120"/>
      <c r="BF1349" s="120"/>
      <c r="BG1349" s="117"/>
      <c r="BH1349" s="117"/>
    </row>
    <row r="1350" spans="55:60" x14ac:dyDescent="0.2">
      <c r="BC1350" s="120"/>
      <c r="BD1350" s="120"/>
      <c r="BE1350" s="120"/>
      <c r="BF1350" s="120"/>
      <c r="BG1350" s="117"/>
      <c r="BH1350" s="117"/>
    </row>
    <row r="1351" spans="55:60" x14ac:dyDescent="0.2">
      <c r="BC1351" s="120"/>
      <c r="BD1351" s="120"/>
      <c r="BE1351" s="120"/>
      <c r="BF1351" s="120"/>
      <c r="BG1351" s="117"/>
      <c r="BH1351" s="117"/>
    </row>
    <row r="1352" spans="55:60" x14ac:dyDescent="0.2">
      <c r="BC1352" s="120"/>
      <c r="BD1352" s="120"/>
      <c r="BE1352" s="120"/>
      <c r="BF1352" s="120"/>
      <c r="BG1352" s="117"/>
      <c r="BH1352" s="117"/>
    </row>
    <row r="1353" spans="55:60" x14ac:dyDescent="0.2">
      <c r="BC1353" s="120"/>
      <c r="BD1353" s="120"/>
      <c r="BE1353" s="120"/>
      <c r="BF1353" s="120"/>
      <c r="BG1353" s="117"/>
      <c r="BH1353" s="117"/>
    </row>
    <row r="1354" spans="55:60" x14ac:dyDescent="0.2">
      <c r="BC1354" s="120"/>
      <c r="BD1354" s="120"/>
      <c r="BE1354" s="120"/>
      <c r="BF1354" s="120"/>
      <c r="BG1354" s="117"/>
      <c r="BH1354" s="117"/>
    </row>
    <row r="1355" spans="55:60" x14ac:dyDescent="0.2">
      <c r="BC1355" s="120"/>
      <c r="BD1355" s="120"/>
      <c r="BE1355" s="120"/>
      <c r="BF1355" s="120"/>
      <c r="BG1355" s="117"/>
      <c r="BH1355" s="117"/>
    </row>
    <row r="1356" spans="55:60" x14ac:dyDescent="0.2">
      <c r="BC1356" s="120"/>
      <c r="BD1356" s="120"/>
      <c r="BE1356" s="120"/>
      <c r="BF1356" s="120"/>
      <c r="BG1356" s="117"/>
      <c r="BH1356" s="117"/>
    </row>
    <row r="1357" spans="55:60" x14ac:dyDescent="0.2">
      <c r="BC1357" s="120"/>
      <c r="BD1357" s="120"/>
      <c r="BE1357" s="120"/>
      <c r="BF1357" s="120"/>
      <c r="BG1357" s="117"/>
      <c r="BH1357" s="117"/>
    </row>
    <row r="1358" spans="55:60" x14ac:dyDescent="0.2">
      <c r="BC1358" s="120"/>
      <c r="BD1358" s="120"/>
      <c r="BE1358" s="120"/>
      <c r="BF1358" s="120"/>
      <c r="BG1358" s="117"/>
      <c r="BH1358" s="117"/>
    </row>
    <row r="1359" spans="55:60" x14ac:dyDescent="0.2">
      <c r="BC1359" s="120"/>
      <c r="BD1359" s="120"/>
      <c r="BE1359" s="120"/>
      <c r="BF1359" s="120"/>
      <c r="BG1359" s="117"/>
      <c r="BH1359" s="117"/>
    </row>
    <row r="1360" spans="55:60" x14ac:dyDescent="0.2">
      <c r="BC1360" s="120"/>
      <c r="BD1360" s="120"/>
      <c r="BE1360" s="120"/>
      <c r="BF1360" s="120"/>
      <c r="BG1360" s="117"/>
      <c r="BH1360" s="117"/>
    </row>
    <row r="1361" spans="55:60" x14ac:dyDescent="0.2">
      <c r="BC1361" s="120"/>
      <c r="BD1361" s="120"/>
      <c r="BE1361" s="120"/>
      <c r="BF1361" s="120"/>
      <c r="BG1361" s="117"/>
      <c r="BH1361" s="117"/>
    </row>
    <row r="1362" spans="55:60" x14ac:dyDescent="0.2">
      <c r="BC1362" s="120"/>
      <c r="BD1362" s="120"/>
      <c r="BE1362" s="120"/>
      <c r="BF1362" s="120"/>
      <c r="BG1362" s="117"/>
      <c r="BH1362" s="117"/>
    </row>
    <row r="1363" spans="55:60" x14ac:dyDescent="0.2">
      <c r="BC1363" s="120"/>
      <c r="BD1363" s="120"/>
      <c r="BE1363" s="120"/>
      <c r="BF1363" s="120"/>
      <c r="BG1363" s="117"/>
      <c r="BH1363" s="117"/>
    </row>
    <row r="1364" spans="55:60" x14ac:dyDescent="0.2">
      <c r="BC1364" s="120"/>
      <c r="BD1364" s="120"/>
      <c r="BE1364" s="120"/>
      <c r="BF1364" s="120"/>
      <c r="BG1364" s="117"/>
      <c r="BH1364" s="117"/>
    </row>
    <row r="1365" spans="55:60" x14ac:dyDescent="0.2">
      <c r="BC1365" s="120"/>
      <c r="BD1365" s="120"/>
      <c r="BE1365" s="120"/>
      <c r="BF1365" s="120"/>
      <c r="BG1365" s="117"/>
      <c r="BH1365" s="117"/>
    </row>
    <row r="1366" spans="55:60" x14ac:dyDescent="0.2">
      <c r="BC1366" s="120"/>
      <c r="BD1366" s="120"/>
      <c r="BE1366" s="120"/>
      <c r="BF1366" s="120"/>
      <c r="BG1366" s="117"/>
      <c r="BH1366" s="117"/>
    </row>
    <row r="1367" spans="55:60" x14ac:dyDescent="0.2">
      <c r="BC1367" s="120"/>
      <c r="BD1367" s="120"/>
      <c r="BE1367" s="120"/>
      <c r="BF1367" s="120"/>
      <c r="BG1367" s="117"/>
      <c r="BH1367" s="117"/>
    </row>
    <row r="1368" spans="55:60" x14ac:dyDescent="0.2">
      <c r="BC1368" s="120"/>
      <c r="BD1368" s="120"/>
      <c r="BE1368" s="120"/>
      <c r="BF1368" s="120"/>
      <c r="BG1368" s="117"/>
      <c r="BH1368" s="117"/>
    </row>
    <row r="1369" spans="55:60" x14ac:dyDescent="0.2">
      <c r="BC1369" s="120"/>
      <c r="BD1369" s="120"/>
      <c r="BE1369" s="120"/>
      <c r="BF1369" s="120"/>
      <c r="BG1369" s="117"/>
      <c r="BH1369" s="117"/>
    </row>
    <row r="1370" spans="55:60" x14ac:dyDescent="0.2">
      <c r="BC1370" s="120"/>
      <c r="BD1370" s="120"/>
      <c r="BE1370" s="120"/>
      <c r="BF1370" s="120"/>
      <c r="BG1370" s="117"/>
      <c r="BH1370" s="117"/>
    </row>
    <row r="1371" spans="55:60" x14ac:dyDescent="0.2">
      <c r="BC1371" s="120"/>
      <c r="BD1371" s="120"/>
      <c r="BE1371" s="120"/>
      <c r="BF1371" s="120"/>
      <c r="BG1371" s="117"/>
      <c r="BH1371" s="117"/>
    </row>
    <row r="1372" spans="55:60" x14ac:dyDescent="0.2">
      <c r="BC1372" s="120"/>
      <c r="BD1372" s="120"/>
      <c r="BE1372" s="120"/>
      <c r="BF1372" s="120"/>
      <c r="BG1372" s="117"/>
      <c r="BH1372" s="117"/>
    </row>
    <row r="1373" spans="55:60" x14ac:dyDescent="0.2">
      <c r="BC1373" s="120"/>
      <c r="BD1373" s="120"/>
      <c r="BE1373" s="120"/>
      <c r="BF1373" s="120"/>
      <c r="BG1373" s="117"/>
      <c r="BH1373" s="117"/>
    </row>
    <row r="1374" spans="55:60" x14ac:dyDescent="0.2">
      <c r="BC1374" s="120"/>
      <c r="BD1374" s="120"/>
      <c r="BE1374" s="120"/>
      <c r="BF1374" s="120"/>
      <c r="BG1374" s="117"/>
      <c r="BH1374" s="117"/>
    </row>
    <row r="1375" spans="55:60" x14ac:dyDescent="0.2">
      <c r="BC1375" s="120"/>
      <c r="BD1375" s="120"/>
      <c r="BE1375" s="120"/>
      <c r="BF1375" s="120"/>
      <c r="BG1375" s="117"/>
      <c r="BH1375" s="117"/>
    </row>
    <row r="1376" spans="55:60" x14ac:dyDescent="0.2">
      <c r="BC1376" s="120"/>
      <c r="BD1376" s="120"/>
      <c r="BE1376" s="120"/>
      <c r="BF1376" s="120"/>
      <c r="BG1376" s="117"/>
      <c r="BH1376" s="117"/>
    </row>
    <row r="1377" spans="55:60" x14ac:dyDescent="0.2">
      <c r="BC1377" s="120"/>
      <c r="BD1377" s="120"/>
      <c r="BE1377" s="120"/>
      <c r="BF1377" s="120"/>
      <c r="BG1377" s="117"/>
      <c r="BH1377" s="117"/>
    </row>
    <row r="1378" spans="55:60" x14ac:dyDescent="0.2">
      <c r="BC1378" s="120"/>
      <c r="BD1378" s="120"/>
      <c r="BE1378" s="120"/>
      <c r="BF1378" s="120"/>
      <c r="BG1378" s="117"/>
      <c r="BH1378" s="117"/>
    </row>
    <row r="1379" spans="55:60" x14ac:dyDescent="0.2">
      <c r="BC1379" s="120"/>
      <c r="BD1379" s="120"/>
      <c r="BE1379" s="120"/>
      <c r="BF1379" s="120"/>
      <c r="BG1379" s="117"/>
      <c r="BH1379" s="117"/>
    </row>
    <row r="1380" spans="55:60" x14ac:dyDescent="0.2">
      <c r="BC1380" s="120"/>
      <c r="BD1380" s="120"/>
      <c r="BE1380" s="120"/>
      <c r="BF1380" s="120"/>
      <c r="BG1380" s="117"/>
      <c r="BH1380" s="117"/>
    </row>
    <row r="1381" spans="55:60" x14ac:dyDescent="0.2">
      <c r="BC1381" s="120"/>
      <c r="BD1381" s="120"/>
      <c r="BE1381" s="120"/>
      <c r="BF1381" s="120"/>
      <c r="BG1381" s="117"/>
      <c r="BH1381" s="117"/>
    </row>
    <row r="1382" spans="55:60" x14ac:dyDescent="0.2">
      <c r="BC1382" s="120"/>
      <c r="BD1382" s="120"/>
      <c r="BE1382" s="120"/>
      <c r="BF1382" s="120"/>
      <c r="BG1382" s="117"/>
      <c r="BH1382" s="117"/>
    </row>
    <row r="1383" spans="55:60" x14ac:dyDescent="0.2">
      <c r="BC1383" s="120"/>
      <c r="BD1383" s="120"/>
      <c r="BE1383" s="120"/>
      <c r="BF1383" s="120"/>
      <c r="BG1383" s="117"/>
      <c r="BH1383" s="117"/>
    </row>
    <row r="1384" spans="55:60" x14ac:dyDescent="0.2">
      <c r="BC1384" s="120"/>
      <c r="BD1384" s="120"/>
      <c r="BE1384" s="120"/>
      <c r="BF1384" s="120"/>
      <c r="BG1384" s="117"/>
      <c r="BH1384" s="117"/>
    </row>
    <row r="1385" spans="55:60" x14ac:dyDescent="0.2">
      <c r="BC1385" s="120"/>
      <c r="BD1385" s="120"/>
      <c r="BE1385" s="120"/>
      <c r="BF1385" s="120"/>
      <c r="BG1385" s="117"/>
      <c r="BH1385" s="117"/>
    </row>
    <row r="1386" spans="55:60" x14ac:dyDescent="0.2">
      <c r="BC1386" s="120"/>
      <c r="BD1386" s="120"/>
      <c r="BE1386" s="120"/>
      <c r="BF1386" s="120"/>
      <c r="BG1386" s="117"/>
      <c r="BH1386" s="117"/>
    </row>
    <row r="1387" spans="55:60" x14ac:dyDescent="0.2">
      <c r="BC1387" s="120"/>
      <c r="BD1387" s="120"/>
      <c r="BE1387" s="120"/>
      <c r="BF1387" s="120"/>
      <c r="BG1387" s="117"/>
      <c r="BH1387" s="117"/>
    </row>
    <row r="1388" spans="55:60" x14ac:dyDescent="0.2">
      <c r="BC1388" s="120"/>
      <c r="BD1388" s="120"/>
      <c r="BE1388" s="120"/>
      <c r="BF1388" s="120"/>
      <c r="BG1388" s="117"/>
      <c r="BH1388" s="117"/>
    </row>
    <row r="1389" spans="55:60" x14ac:dyDescent="0.2">
      <c r="BC1389" s="120"/>
      <c r="BD1389" s="120"/>
      <c r="BE1389" s="120"/>
      <c r="BF1389" s="120"/>
      <c r="BG1389" s="117"/>
      <c r="BH1389" s="117"/>
    </row>
    <row r="1390" spans="55:60" x14ac:dyDescent="0.2">
      <c r="BC1390" s="120"/>
      <c r="BD1390" s="120"/>
      <c r="BE1390" s="120"/>
      <c r="BF1390" s="120"/>
      <c r="BG1390" s="117"/>
      <c r="BH1390" s="117"/>
    </row>
    <row r="1391" spans="55:60" x14ac:dyDescent="0.2">
      <c r="BC1391" s="120"/>
      <c r="BD1391" s="120"/>
      <c r="BE1391" s="120"/>
      <c r="BF1391" s="120"/>
      <c r="BG1391" s="117"/>
      <c r="BH1391" s="117"/>
    </row>
    <row r="1392" spans="55:60" x14ac:dyDescent="0.2">
      <c r="BC1392" s="120"/>
      <c r="BD1392" s="120"/>
      <c r="BE1392" s="120"/>
      <c r="BF1392" s="120"/>
      <c r="BG1392" s="117"/>
      <c r="BH1392" s="117"/>
    </row>
    <row r="1393" spans="55:60" x14ac:dyDescent="0.2">
      <c r="BC1393" s="120"/>
      <c r="BD1393" s="120"/>
      <c r="BE1393" s="120"/>
      <c r="BF1393" s="120"/>
      <c r="BG1393" s="117"/>
      <c r="BH1393" s="117"/>
    </row>
    <row r="1394" spans="55:60" x14ac:dyDescent="0.2">
      <c r="BC1394" s="120"/>
      <c r="BD1394" s="120"/>
      <c r="BE1394" s="120"/>
      <c r="BF1394" s="120"/>
      <c r="BG1394" s="117"/>
      <c r="BH1394" s="117"/>
    </row>
    <row r="1395" spans="55:60" x14ac:dyDescent="0.2">
      <c r="BC1395" s="120"/>
      <c r="BD1395" s="120"/>
      <c r="BE1395" s="120"/>
      <c r="BF1395" s="120"/>
      <c r="BG1395" s="117"/>
      <c r="BH1395" s="117"/>
    </row>
    <row r="1396" spans="55:60" x14ac:dyDescent="0.2">
      <c r="BC1396" s="120"/>
      <c r="BD1396" s="120"/>
      <c r="BE1396" s="120"/>
      <c r="BF1396" s="120"/>
      <c r="BG1396" s="117"/>
      <c r="BH1396" s="117"/>
    </row>
    <row r="1397" spans="55:60" x14ac:dyDescent="0.2">
      <c r="BC1397" s="120"/>
      <c r="BD1397" s="120"/>
      <c r="BE1397" s="120"/>
      <c r="BF1397" s="120"/>
      <c r="BG1397" s="117"/>
      <c r="BH1397" s="117"/>
    </row>
    <row r="1398" spans="55:60" x14ac:dyDescent="0.2">
      <c r="BC1398" s="120"/>
      <c r="BD1398" s="120"/>
      <c r="BE1398" s="120"/>
      <c r="BF1398" s="120"/>
      <c r="BG1398" s="117"/>
      <c r="BH1398" s="117"/>
    </row>
    <row r="1399" spans="55:60" x14ac:dyDescent="0.2">
      <c r="BC1399" s="120"/>
      <c r="BD1399" s="120"/>
      <c r="BE1399" s="120"/>
      <c r="BF1399" s="120"/>
      <c r="BG1399" s="117"/>
      <c r="BH1399" s="117"/>
    </row>
    <row r="1400" spans="55:60" x14ac:dyDescent="0.2">
      <c r="BC1400" s="120"/>
      <c r="BD1400" s="120"/>
      <c r="BE1400" s="120"/>
      <c r="BF1400" s="120"/>
      <c r="BG1400" s="117"/>
      <c r="BH1400" s="117"/>
    </row>
    <row r="1401" spans="55:60" x14ac:dyDescent="0.2">
      <c r="BC1401" s="120"/>
      <c r="BD1401" s="120"/>
      <c r="BE1401" s="120"/>
      <c r="BF1401" s="120"/>
      <c r="BG1401" s="117"/>
      <c r="BH1401" s="117"/>
    </row>
    <row r="1402" spans="55:60" x14ac:dyDescent="0.2">
      <c r="BC1402" s="120"/>
      <c r="BD1402" s="120"/>
      <c r="BE1402" s="120"/>
      <c r="BF1402" s="120"/>
      <c r="BG1402" s="117"/>
      <c r="BH1402" s="117"/>
    </row>
    <row r="1403" spans="55:60" x14ac:dyDescent="0.2">
      <c r="BC1403" s="120"/>
      <c r="BD1403" s="120"/>
      <c r="BE1403" s="120"/>
      <c r="BF1403" s="120"/>
      <c r="BG1403" s="117"/>
      <c r="BH1403" s="117"/>
    </row>
    <row r="1404" spans="55:60" x14ac:dyDescent="0.2">
      <c r="BC1404" s="120"/>
      <c r="BD1404" s="120"/>
      <c r="BE1404" s="120"/>
      <c r="BF1404" s="120"/>
      <c r="BG1404" s="117"/>
      <c r="BH1404" s="117"/>
    </row>
    <row r="1405" spans="55:60" x14ac:dyDescent="0.2">
      <c r="BC1405" s="120"/>
      <c r="BD1405" s="120"/>
      <c r="BE1405" s="120"/>
      <c r="BF1405" s="120"/>
      <c r="BG1405" s="117"/>
      <c r="BH1405" s="117"/>
    </row>
    <row r="1406" spans="55:60" x14ac:dyDescent="0.2">
      <c r="BC1406" s="120"/>
      <c r="BD1406" s="120"/>
      <c r="BE1406" s="120"/>
      <c r="BF1406" s="120"/>
      <c r="BG1406" s="117"/>
      <c r="BH1406" s="117"/>
    </row>
    <row r="1407" spans="55:60" x14ac:dyDescent="0.2">
      <c r="BC1407" s="120"/>
      <c r="BD1407" s="120"/>
      <c r="BE1407" s="120"/>
      <c r="BF1407" s="120"/>
      <c r="BG1407" s="117"/>
      <c r="BH1407" s="117"/>
    </row>
    <row r="1408" spans="55:60" x14ac:dyDescent="0.2">
      <c r="BC1408" s="120"/>
      <c r="BD1408" s="120"/>
      <c r="BE1408" s="120"/>
      <c r="BF1408" s="120"/>
      <c r="BG1408" s="117"/>
      <c r="BH1408" s="117"/>
    </row>
    <row r="1409" spans="55:60" x14ac:dyDescent="0.2">
      <c r="BC1409" s="120"/>
      <c r="BD1409" s="120"/>
      <c r="BE1409" s="120"/>
      <c r="BF1409" s="120"/>
      <c r="BG1409" s="117"/>
      <c r="BH1409" s="117"/>
    </row>
    <row r="1410" spans="55:60" x14ac:dyDescent="0.2">
      <c r="BC1410" s="120"/>
      <c r="BD1410" s="120"/>
      <c r="BE1410" s="120"/>
      <c r="BF1410" s="120"/>
      <c r="BG1410" s="117"/>
      <c r="BH1410" s="117"/>
    </row>
    <row r="1411" spans="55:60" x14ac:dyDescent="0.2">
      <c r="BC1411" s="120"/>
      <c r="BD1411" s="120"/>
      <c r="BE1411" s="120"/>
      <c r="BF1411" s="120"/>
      <c r="BG1411" s="117"/>
      <c r="BH1411" s="117"/>
    </row>
    <row r="1412" spans="55:60" x14ac:dyDescent="0.2">
      <c r="BC1412" s="120"/>
      <c r="BD1412" s="120"/>
      <c r="BE1412" s="120"/>
      <c r="BF1412" s="120"/>
      <c r="BG1412" s="117"/>
      <c r="BH1412" s="117"/>
    </row>
    <row r="1413" spans="55:60" x14ac:dyDescent="0.2">
      <c r="BC1413" s="120"/>
      <c r="BD1413" s="120"/>
      <c r="BE1413" s="120"/>
      <c r="BF1413" s="120"/>
      <c r="BG1413" s="117"/>
      <c r="BH1413" s="117"/>
    </row>
    <row r="1414" spans="55:60" x14ac:dyDescent="0.2">
      <c r="BC1414" s="120"/>
      <c r="BD1414" s="120"/>
      <c r="BE1414" s="120"/>
      <c r="BF1414" s="120"/>
      <c r="BG1414" s="117"/>
      <c r="BH1414" s="117"/>
    </row>
    <row r="1415" spans="55:60" x14ac:dyDescent="0.2">
      <c r="BC1415" s="120"/>
      <c r="BD1415" s="120"/>
      <c r="BE1415" s="120"/>
      <c r="BF1415" s="120"/>
      <c r="BG1415" s="117"/>
      <c r="BH1415" s="117"/>
    </row>
    <row r="1416" spans="55:60" x14ac:dyDescent="0.2">
      <c r="BC1416" s="120"/>
      <c r="BD1416" s="120"/>
      <c r="BE1416" s="120"/>
      <c r="BF1416" s="120"/>
      <c r="BG1416" s="117"/>
      <c r="BH1416" s="117"/>
    </row>
    <row r="1417" spans="55:60" x14ac:dyDescent="0.2">
      <c r="BC1417" s="120"/>
      <c r="BD1417" s="120"/>
      <c r="BE1417" s="120"/>
      <c r="BF1417" s="120"/>
      <c r="BG1417" s="117"/>
      <c r="BH1417" s="117"/>
    </row>
    <row r="1418" spans="55:60" x14ac:dyDescent="0.2">
      <c r="BC1418" s="120"/>
      <c r="BD1418" s="120"/>
      <c r="BE1418" s="120"/>
      <c r="BF1418" s="120"/>
      <c r="BG1418" s="117"/>
      <c r="BH1418" s="117"/>
    </row>
    <row r="1419" spans="55:60" x14ac:dyDescent="0.2">
      <c r="BC1419" s="120"/>
      <c r="BD1419" s="120"/>
      <c r="BE1419" s="120"/>
      <c r="BF1419" s="120"/>
      <c r="BG1419" s="117"/>
      <c r="BH1419" s="117"/>
    </row>
    <row r="1420" spans="55:60" x14ac:dyDescent="0.2">
      <c r="BC1420" s="120"/>
      <c r="BD1420" s="120"/>
      <c r="BE1420" s="120"/>
      <c r="BF1420" s="120"/>
      <c r="BG1420" s="117"/>
      <c r="BH1420" s="117"/>
    </row>
    <row r="1421" spans="55:60" x14ac:dyDescent="0.2">
      <c r="BC1421" s="120"/>
      <c r="BD1421" s="120"/>
      <c r="BE1421" s="120"/>
      <c r="BF1421" s="120"/>
      <c r="BG1421" s="117"/>
      <c r="BH1421" s="117"/>
    </row>
    <row r="1422" spans="55:60" x14ac:dyDescent="0.2">
      <c r="BC1422" s="120"/>
      <c r="BD1422" s="120"/>
      <c r="BE1422" s="120"/>
      <c r="BF1422" s="120"/>
      <c r="BG1422" s="117"/>
      <c r="BH1422" s="117"/>
    </row>
    <row r="1423" spans="55:60" x14ac:dyDescent="0.2">
      <c r="BC1423" s="120"/>
      <c r="BD1423" s="120"/>
      <c r="BE1423" s="120"/>
      <c r="BF1423" s="120"/>
      <c r="BG1423" s="117"/>
      <c r="BH1423" s="117"/>
    </row>
    <row r="1424" spans="55:60" x14ac:dyDescent="0.2">
      <c r="BC1424" s="120"/>
      <c r="BD1424" s="120"/>
      <c r="BE1424" s="120"/>
      <c r="BF1424" s="120"/>
      <c r="BG1424" s="117"/>
      <c r="BH1424" s="117"/>
    </row>
    <row r="1425" spans="55:60" x14ac:dyDescent="0.2">
      <c r="BC1425" s="120"/>
      <c r="BD1425" s="120"/>
      <c r="BE1425" s="120"/>
      <c r="BF1425" s="120"/>
      <c r="BG1425" s="117"/>
      <c r="BH1425" s="117"/>
    </row>
    <row r="1426" spans="55:60" x14ac:dyDescent="0.2">
      <c r="BC1426" s="120"/>
      <c r="BD1426" s="120"/>
      <c r="BE1426" s="120"/>
      <c r="BF1426" s="120"/>
      <c r="BG1426" s="117"/>
      <c r="BH1426" s="117"/>
    </row>
    <row r="1427" spans="55:60" x14ac:dyDescent="0.2">
      <c r="BC1427" s="120"/>
      <c r="BD1427" s="120"/>
      <c r="BE1427" s="120"/>
      <c r="BF1427" s="120"/>
      <c r="BG1427" s="117"/>
      <c r="BH1427" s="117"/>
    </row>
    <row r="1428" spans="55:60" x14ac:dyDescent="0.2">
      <c r="BC1428" s="120"/>
      <c r="BD1428" s="120"/>
      <c r="BE1428" s="120"/>
      <c r="BF1428" s="120"/>
      <c r="BG1428" s="117"/>
      <c r="BH1428" s="117"/>
    </row>
    <row r="1429" spans="55:60" x14ac:dyDescent="0.2">
      <c r="BC1429" s="120"/>
      <c r="BD1429" s="120"/>
      <c r="BE1429" s="120"/>
      <c r="BF1429" s="120"/>
      <c r="BG1429" s="117"/>
      <c r="BH1429" s="117"/>
    </row>
    <row r="1430" spans="55:60" x14ac:dyDescent="0.2">
      <c r="BC1430" s="120"/>
      <c r="BD1430" s="120"/>
      <c r="BE1430" s="120"/>
      <c r="BF1430" s="120"/>
      <c r="BG1430" s="117"/>
      <c r="BH1430" s="117"/>
    </row>
    <row r="1431" spans="55:60" x14ac:dyDescent="0.2">
      <c r="BC1431" s="120"/>
      <c r="BD1431" s="120"/>
      <c r="BE1431" s="120"/>
      <c r="BF1431" s="120"/>
      <c r="BG1431" s="117"/>
      <c r="BH1431" s="117"/>
    </row>
    <row r="1432" spans="55:60" x14ac:dyDescent="0.2">
      <c r="BC1432" s="120"/>
      <c r="BD1432" s="120"/>
      <c r="BE1432" s="120"/>
      <c r="BF1432" s="120"/>
      <c r="BG1432" s="117"/>
      <c r="BH1432" s="117"/>
    </row>
    <row r="1433" spans="55:60" x14ac:dyDescent="0.2">
      <c r="BC1433" s="120"/>
      <c r="BD1433" s="120"/>
      <c r="BE1433" s="120"/>
      <c r="BF1433" s="120"/>
      <c r="BG1433" s="117"/>
      <c r="BH1433" s="117"/>
    </row>
    <row r="1434" spans="55:60" x14ac:dyDescent="0.2">
      <c r="BC1434" s="120"/>
      <c r="BD1434" s="120"/>
      <c r="BE1434" s="120"/>
      <c r="BF1434" s="120"/>
      <c r="BG1434" s="117"/>
      <c r="BH1434" s="117"/>
    </row>
    <row r="1435" spans="55:60" x14ac:dyDescent="0.2">
      <c r="BC1435" s="120"/>
      <c r="BD1435" s="120"/>
      <c r="BE1435" s="120"/>
      <c r="BF1435" s="120"/>
      <c r="BG1435" s="117"/>
      <c r="BH1435" s="117"/>
    </row>
    <row r="1436" spans="55:60" x14ac:dyDescent="0.2">
      <c r="BC1436" s="120"/>
      <c r="BD1436" s="120"/>
      <c r="BE1436" s="120"/>
      <c r="BF1436" s="120"/>
      <c r="BG1436" s="117"/>
      <c r="BH1436" s="117"/>
    </row>
    <row r="1437" spans="55:60" x14ac:dyDescent="0.2">
      <c r="BC1437" s="120"/>
      <c r="BD1437" s="120"/>
      <c r="BE1437" s="120"/>
      <c r="BF1437" s="120"/>
      <c r="BG1437" s="117"/>
      <c r="BH1437" s="117"/>
    </row>
    <row r="1438" spans="55:60" x14ac:dyDescent="0.2">
      <c r="BC1438" s="120"/>
      <c r="BD1438" s="120"/>
      <c r="BE1438" s="120"/>
      <c r="BF1438" s="120"/>
      <c r="BG1438" s="117"/>
      <c r="BH1438" s="117"/>
    </row>
    <row r="1439" spans="55:60" x14ac:dyDescent="0.2">
      <c r="BC1439" s="120"/>
      <c r="BD1439" s="120"/>
      <c r="BE1439" s="120"/>
      <c r="BF1439" s="120"/>
      <c r="BG1439" s="117"/>
      <c r="BH1439" s="117"/>
    </row>
    <row r="1440" spans="55:60" x14ac:dyDescent="0.2">
      <c r="BC1440" s="120"/>
      <c r="BD1440" s="120"/>
      <c r="BE1440" s="120"/>
      <c r="BF1440" s="120"/>
      <c r="BG1440" s="117"/>
      <c r="BH1440" s="117"/>
    </row>
    <row r="1441" spans="55:60" x14ac:dyDescent="0.2">
      <c r="BC1441" s="120"/>
      <c r="BD1441" s="120"/>
      <c r="BE1441" s="120"/>
      <c r="BF1441" s="120"/>
      <c r="BG1441" s="117"/>
      <c r="BH1441" s="117"/>
    </row>
    <row r="1442" spans="55:60" x14ac:dyDescent="0.2">
      <c r="BC1442" s="120"/>
      <c r="BD1442" s="120"/>
      <c r="BE1442" s="120"/>
      <c r="BF1442" s="120"/>
      <c r="BG1442" s="117"/>
      <c r="BH1442" s="117"/>
    </row>
    <row r="1443" spans="55:60" x14ac:dyDescent="0.2">
      <c r="BC1443" s="120"/>
      <c r="BD1443" s="120"/>
      <c r="BE1443" s="120"/>
      <c r="BF1443" s="120"/>
      <c r="BG1443" s="117"/>
      <c r="BH1443" s="117"/>
    </row>
    <row r="1444" spans="55:60" x14ac:dyDescent="0.2">
      <c r="BC1444" s="120"/>
      <c r="BD1444" s="120"/>
      <c r="BE1444" s="120"/>
      <c r="BF1444" s="120"/>
      <c r="BG1444" s="117"/>
      <c r="BH1444" s="117"/>
    </row>
    <row r="1445" spans="55:60" x14ac:dyDescent="0.2">
      <c r="BC1445" s="120"/>
      <c r="BD1445" s="120"/>
      <c r="BE1445" s="120"/>
      <c r="BF1445" s="120"/>
      <c r="BG1445" s="117"/>
      <c r="BH1445" s="117"/>
    </row>
    <row r="1446" spans="55:60" x14ac:dyDescent="0.2">
      <c r="BC1446" s="120"/>
      <c r="BD1446" s="120"/>
      <c r="BE1446" s="120"/>
      <c r="BF1446" s="120"/>
      <c r="BG1446" s="117"/>
      <c r="BH1446" s="117"/>
    </row>
    <row r="1447" spans="55:60" x14ac:dyDescent="0.2">
      <c r="BC1447" s="120"/>
      <c r="BD1447" s="120"/>
      <c r="BE1447" s="120"/>
      <c r="BF1447" s="120"/>
      <c r="BG1447" s="117"/>
      <c r="BH1447" s="117"/>
    </row>
    <row r="1448" spans="55:60" x14ac:dyDescent="0.2">
      <c r="BC1448" s="120"/>
      <c r="BD1448" s="120"/>
      <c r="BE1448" s="120"/>
      <c r="BF1448" s="120"/>
      <c r="BG1448" s="117"/>
      <c r="BH1448" s="117"/>
    </row>
    <row r="1449" spans="55:60" x14ac:dyDescent="0.2">
      <c r="BC1449" s="120"/>
      <c r="BD1449" s="120"/>
      <c r="BE1449" s="120"/>
      <c r="BF1449" s="120"/>
      <c r="BG1449" s="117"/>
      <c r="BH1449" s="117"/>
    </row>
    <row r="1450" spans="55:60" x14ac:dyDescent="0.2">
      <c r="BC1450" s="120"/>
      <c r="BD1450" s="120"/>
      <c r="BE1450" s="120"/>
      <c r="BF1450" s="120"/>
      <c r="BG1450" s="117"/>
      <c r="BH1450" s="117"/>
    </row>
    <row r="1451" spans="55:60" x14ac:dyDescent="0.2">
      <c r="BC1451" s="120"/>
      <c r="BD1451" s="120"/>
      <c r="BE1451" s="120"/>
      <c r="BF1451" s="120"/>
      <c r="BG1451" s="117"/>
      <c r="BH1451" s="117"/>
    </row>
    <row r="1452" spans="55:60" x14ac:dyDescent="0.2">
      <c r="BC1452" s="120"/>
      <c r="BD1452" s="120"/>
      <c r="BE1452" s="120"/>
      <c r="BF1452" s="120"/>
      <c r="BG1452" s="117"/>
      <c r="BH1452" s="117"/>
    </row>
    <row r="1453" spans="55:60" x14ac:dyDescent="0.2">
      <c r="BC1453" s="120"/>
      <c r="BD1453" s="120"/>
      <c r="BE1453" s="120"/>
      <c r="BF1453" s="120"/>
      <c r="BG1453" s="117"/>
      <c r="BH1453" s="117"/>
    </row>
    <row r="1454" spans="55:60" x14ac:dyDescent="0.2">
      <c r="BC1454" s="120"/>
      <c r="BD1454" s="120"/>
      <c r="BE1454" s="120"/>
      <c r="BF1454" s="120"/>
      <c r="BG1454" s="117"/>
      <c r="BH1454" s="117"/>
    </row>
    <row r="1455" spans="55:60" x14ac:dyDescent="0.2">
      <c r="BC1455" s="120"/>
      <c r="BD1455" s="120"/>
      <c r="BE1455" s="120"/>
      <c r="BF1455" s="120"/>
      <c r="BG1455" s="117"/>
      <c r="BH1455" s="117"/>
    </row>
    <row r="1456" spans="55:60" x14ac:dyDescent="0.2">
      <c r="BC1456" s="120"/>
      <c r="BD1456" s="120"/>
      <c r="BE1456" s="120"/>
      <c r="BF1456" s="120"/>
      <c r="BG1456" s="117"/>
      <c r="BH1456" s="117"/>
    </row>
    <row r="1457" spans="55:60" x14ac:dyDescent="0.2">
      <c r="BC1457" s="120"/>
      <c r="BD1457" s="120"/>
      <c r="BE1457" s="120"/>
      <c r="BF1457" s="120"/>
      <c r="BG1457" s="117"/>
      <c r="BH1457" s="117"/>
    </row>
    <row r="1458" spans="55:60" x14ac:dyDescent="0.2">
      <c r="BC1458" s="120"/>
      <c r="BD1458" s="120"/>
      <c r="BE1458" s="120"/>
      <c r="BF1458" s="120"/>
      <c r="BG1458" s="117"/>
      <c r="BH1458" s="117"/>
    </row>
    <row r="1459" spans="55:60" x14ac:dyDescent="0.2">
      <c r="BC1459" s="120"/>
      <c r="BD1459" s="120"/>
      <c r="BE1459" s="120"/>
      <c r="BF1459" s="120"/>
      <c r="BG1459" s="117"/>
      <c r="BH1459" s="117"/>
    </row>
    <row r="1460" spans="55:60" x14ac:dyDescent="0.2">
      <c r="BC1460" s="120"/>
      <c r="BD1460" s="120"/>
      <c r="BE1460" s="120"/>
      <c r="BF1460" s="120"/>
      <c r="BG1460" s="117"/>
      <c r="BH1460" s="117"/>
    </row>
    <row r="1461" spans="55:60" x14ac:dyDescent="0.2">
      <c r="BC1461" s="120"/>
      <c r="BD1461" s="120"/>
      <c r="BE1461" s="120"/>
      <c r="BF1461" s="120"/>
      <c r="BG1461" s="117"/>
      <c r="BH1461" s="117"/>
    </row>
    <row r="1462" spans="55:60" x14ac:dyDescent="0.2">
      <c r="BC1462" s="120"/>
      <c r="BD1462" s="120"/>
      <c r="BE1462" s="120"/>
      <c r="BF1462" s="120"/>
      <c r="BG1462" s="117"/>
      <c r="BH1462" s="117"/>
    </row>
    <row r="1463" spans="55:60" x14ac:dyDescent="0.2">
      <c r="BC1463" s="120"/>
      <c r="BD1463" s="120"/>
      <c r="BE1463" s="120"/>
      <c r="BF1463" s="120"/>
      <c r="BG1463" s="117"/>
      <c r="BH1463" s="117"/>
    </row>
    <row r="1464" spans="55:60" x14ac:dyDescent="0.2">
      <c r="BC1464" s="120"/>
      <c r="BD1464" s="120"/>
      <c r="BE1464" s="120"/>
      <c r="BF1464" s="120"/>
      <c r="BG1464" s="117"/>
      <c r="BH1464" s="117"/>
    </row>
    <row r="1465" spans="55:60" x14ac:dyDescent="0.2">
      <c r="BC1465" s="120"/>
      <c r="BD1465" s="120"/>
      <c r="BE1465" s="120"/>
      <c r="BF1465" s="120"/>
      <c r="BG1465" s="117"/>
      <c r="BH1465" s="117"/>
    </row>
    <row r="1466" spans="55:60" x14ac:dyDescent="0.2">
      <c r="BC1466" s="120"/>
      <c r="BD1466" s="120"/>
      <c r="BE1466" s="120"/>
      <c r="BF1466" s="120"/>
      <c r="BG1466" s="117"/>
      <c r="BH1466" s="117"/>
    </row>
    <row r="1467" spans="55:60" x14ac:dyDescent="0.2">
      <c r="BC1467" s="120"/>
      <c r="BD1467" s="120"/>
      <c r="BE1467" s="120"/>
      <c r="BF1467" s="120"/>
      <c r="BG1467" s="117"/>
      <c r="BH1467" s="117"/>
    </row>
    <row r="1468" spans="55:60" x14ac:dyDescent="0.2">
      <c r="BC1468" s="120"/>
      <c r="BD1468" s="120"/>
      <c r="BE1468" s="120"/>
      <c r="BF1468" s="120"/>
      <c r="BG1468" s="117"/>
      <c r="BH1468" s="117"/>
    </row>
    <row r="1469" spans="55:60" x14ac:dyDescent="0.2">
      <c r="BC1469" s="120"/>
      <c r="BD1469" s="120"/>
      <c r="BE1469" s="120"/>
      <c r="BF1469" s="120"/>
      <c r="BG1469" s="117"/>
      <c r="BH1469" s="117"/>
    </row>
    <row r="1470" spans="55:60" x14ac:dyDescent="0.2">
      <c r="BC1470" s="120"/>
      <c r="BD1470" s="120"/>
      <c r="BE1470" s="120"/>
      <c r="BF1470" s="120"/>
      <c r="BG1470" s="117"/>
      <c r="BH1470" s="117"/>
    </row>
    <row r="1471" spans="55:60" x14ac:dyDescent="0.2">
      <c r="BC1471" s="120"/>
      <c r="BD1471" s="120"/>
      <c r="BE1471" s="120"/>
      <c r="BF1471" s="120"/>
      <c r="BG1471" s="117"/>
      <c r="BH1471" s="117"/>
    </row>
    <row r="1472" spans="55:60" x14ac:dyDescent="0.2">
      <c r="BC1472" s="120"/>
      <c r="BD1472" s="120"/>
      <c r="BE1472" s="120"/>
      <c r="BF1472" s="120"/>
      <c r="BG1472" s="117"/>
      <c r="BH1472" s="117"/>
    </row>
    <row r="1473" spans="55:60" x14ac:dyDescent="0.2">
      <c r="BC1473" s="120"/>
      <c r="BD1473" s="120"/>
      <c r="BE1473" s="120"/>
      <c r="BF1473" s="120"/>
      <c r="BG1473" s="117"/>
      <c r="BH1473" s="117"/>
    </row>
    <row r="1474" spans="55:60" x14ac:dyDescent="0.2">
      <c r="BC1474" s="120"/>
      <c r="BD1474" s="120"/>
      <c r="BE1474" s="120"/>
      <c r="BF1474" s="120"/>
      <c r="BG1474" s="117"/>
      <c r="BH1474" s="117"/>
    </row>
    <row r="1475" spans="55:60" x14ac:dyDescent="0.2">
      <c r="BC1475" s="120"/>
      <c r="BD1475" s="120"/>
      <c r="BE1475" s="120"/>
      <c r="BF1475" s="120"/>
      <c r="BG1475" s="117"/>
      <c r="BH1475" s="117"/>
    </row>
    <row r="1476" spans="55:60" x14ac:dyDescent="0.2">
      <c r="BC1476" s="120"/>
      <c r="BD1476" s="120"/>
      <c r="BE1476" s="120"/>
      <c r="BF1476" s="120"/>
      <c r="BG1476" s="117"/>
      <c r="BH1476" s="117"/>
    </row>
    <row r="1477" spans="55:60" x14ac:dyDescent="0.2">
      <c r="BC1477" s="120"/>
      <c r="BD1477" s="120"/>
      <c r="BE1477" s="120"/>
      <c r="BF1477" s="120"/>
      <c r="BG1477" s="117"/>
      <c r="BH1477" s="117"/>
    </row>
    <row r="1478" spans="55:60" x14ac:dyDescent="0.2">
      <c r="BC1478" s="120"/>
      <c r="BD1478" s="120"/>
      <c r="BE1478" s="120"/>
      <c r="BF1478" s="120"/>
      <c r="BG1478" s="117"/>
      <c r="BH1478" s="117"/>
    </row>
    <row r="1479" spans="55:60" x14ac:dyDescent="0.2">
      <c r="BC1479" s="120"/>
      <c r="BD1479" s="120"/>
      <c r="BE1479" s="120"/>
      <c r="BF1479" s="120"/>
      <c r="BG1479" s="117"/>
      <c r="BH1479" s="117"/>
    </row>
    <row r="1480" spans="55:60" x14ac:dyDescent="0.2">
      <c r="BC1480" s="120"/>
      <c r="BD1480" s="120"/>
      <c r="BE1480" s="120"/>
      <c r="BF1480" s="120"/>
      <c r="BG1480" s="117"/>
      <c r="BH1480" s="117"/>
    </row>
    <row r="1481" spans="55:60" x14ac:dyDescent="0.2">
      <c r="BC1481" s="120"/>
      <c r="BD1481" s="120"/>
      <c r="BE1481" s="120"/>
      <c r="BF1481" s="120"/>
      <c r="BG1481" s="117"/>
      <c r="BH1481" s="117"/>
    </row>
    <row r="1482" spans="55:60" x14ac:dyDescent="0.2">
      <c r="BC1482" s="120"/>
      <c r="BD1482" s="120"/>
      <c r="BE1482" s="120"/>
      <c r="BF1482" s="120"/>
      <c r="BG1482" s="117"/>
      <c r="BH1482" s="117"/>
    </row>
    <row r="1483" spans="55:60" x14ac:dyDescent="0.2">
      <c r="BC1483" s="120"/>
      <c r="BD1483" s="120"/>
      <c r="BE1483" s="120"/>
      <c r="BF1483" s="120"/>
      <c r="BG1483" s="117"/>
      <c r="BH1483" s="117"/>
    </row>
    <row r="1484" spans="55:60" x14ac:dyDescent="0.2">
      <c r="BC1484" s="120"/>
      <c r="BD1484" s="120"/>
      <c r="BE1484" s="120"/>
      <c r="BF1484" s="120"/>
      <c r="BG1484" s="117"/>
      <c r="BH1484" s="117"/>
    </row>
    <row r="1485" spans="55:60" x14ac:dyDescent="0.2">
      <c r="BC1485" s="120"/>
      <c r="BD1485" s="120"/>
      <c r="BE1485" s="120"/>
      <c r="BF1485" s="120"/>
      <c r="BG1485" s="117"/>
      <c r="BH1485" s="117"/>
    </row>
    <row r="1486" spans="55:60" x14ac:dyDescent="0.2">
      <c r="BC1486" s="120"/>
      <c r="BD1486" s="120"/>
      <c r="BE1486" s="120"/>
      <c r="BF1486" s="120"/>
      <c r="BG1486" s="117"/>
      <c r="BH1486" s="117"/>
    </row>
    <row r="1487" spans="55:60" x14ac:dyDescent="0.2">
      <c r="BC1487" s="120"/>
      <c r="BD1487" s="120"/>
      <c r="BE1487" s="120"/>
      <c r="BF1487" s="120"/>
      <c r="BG1487" s="117"/>
      <c r="BH1487" s="117"/>
    </row>
    <row r="1488" spans="55:60" x14ac:dyDescent="0.2">
      <c r="BC1488" s="120"/>
      <c r="BD1488" s="120"/>
      <c r="BE1488" s="120"/>
      <c r="BF1488" s="120"/>
      <c r="BG1488" s="117"/>
      <c r="BH1488" s="117"/>
    </row>
    <row r="1489" spans="55:60" x14ac:dyDescent="0.2">
      <c r="BC1489" s="120"/>
      <c r="BD1489" s="120"/>
      <c r="BE1489" s="120"/>
      <c r="BF1489" s="120"/>
      <c r="BG1489" s="117"/>
      <c r="BH1489" s="117"/>
    </row>
    <row r="1490" spans="55:60" x14ac:dyDescent="0.2">
      <c r="BC1490" s="120"/>
      <c r="BD1490" s="120"/>
      <c r="BE1490" s="120"/>
      <c r="BF1490" s="120"/>
      <c r="BG1490" s="117"/>
      <c r="BH1490" s="117"/>
    </row>
    <row r="1491" spans="55:60" x14ac:dyDescent="0.2">
      <c r="BC1491" s="120"/>
      <c r="BD1491" s="120"/>
      <c r="BE1491" s="120"/>
      <c r="BF1491" s="120"/>
      <c r="BG1491" s="117"/>
      <c r="BH1491" s="117"/>
    </row>
    <row r="1492" spans="55:60" x14ac:dyDescent="0.2">
      <c r="BC1492" s="120"/>
      <c r="BD1492" s="120"/>
      <c r="BE1492" s="120"/>
      <c r="BF1492" s="120"/>
      <c r="BG1492" s="117"/>
      <c r="BH1492" s="117"/>
    </row>
    <row r="1493" spans="55:60" x14ac:dyDescent="0.2">
      <c r="BC1493" s="120"/>
      <c r="BD1493" s="120"/>
      <c r="BE1493" s="120"/>
      <c r="BF1493" s="120"/>
      <c r="BG1493" s="117"/>
      <c r="BH1493" s="117"/>
    </row>
    <row r="1494" spans="55:60" x14ac:dyDescent="0.2">
      <c r="BC1494" s="120"/>
      <c r="BD1494" s="120"/>
      <c r="BE1494" s="120"/>
      <c r="BF1494" s="120"/>
      <c r="BG1494" s="117"/>
      <c r="BH1494" s="117"/>
    </row>
    <row r="1495" spans="55:60" x14ac:dyDescent="0.2">
      <c r="BC1495" s="120"/>
      <c r="BD1495" s="120"/>
      <c r="BE1495" s="120"/>
      <c r="BF1495" s="120"/>
      <c r="BG1495" s="117"/>
      <c r="BH1495" s="117"/>
    </row>
    <row r="1496" spans="55:60" x14ac:dyDescent="0.2">
      <c r="BC1496" s="120"/>
      <c r="BD1496" s="120"/>
      <c r="BE1496" s="120"/>
      <c r="BF1496" s="120"/>
      <c r="BG1496" s="117"/>
      <c r="BH1496" s="117"/>
    </row>
    <row r="1497" spans="55:60" x14ac:dyDescent="0.2">
      <c r="BC1497" s="120"/>
      <c r="BD1497" s="120"/>
      <c r="BE1497" s="120"/>
      <c r="BF1497" s="120"/>
      <c r="BG1497" s="117"/>
      <c r="BH1497" s="117"/>
    </row>
    <row r="1498" spans="55:60" x14ac:dyDescent="0.2">
      <c r="BC1498" s="120"/>
      <c r="BD1498" s="120"/>
      <c r="BE1498" s="120"/>
      <c r="BF1498" s="120"/>
      <c r="BG1498" s="117"/>
      <c r="BH1498" s="117"/>
    </row>
    <row r="1499" spans="55:60" x14ac:dyDescent="0.2">
      <c r="BC1499" s="120"/>
      <c r="BD1499" s="120"/>
      <c r="BE1499" s="120"/>
      <c r="BF1499" s="120"/>
      <c r="BG1499" s="117"/>
      <c r="BH1499" s="117"/>
    </row>
    <row r="1500" spans="55:60" x14ac:dyDescent="0.2">
      <c r="BC1500" s="120"/>
      <c r="BD1500" s="120"/>
      <c r="BE1500" s="120"/>
      <c r="BF1500" s="120"/>
      <c r="BG1500" s="117"/>
      <c r="BH1500" s="117"/>
    </row>
    <row r="1501" spans="55:60" x14ac:dyDescent="0.2">
      <c r="BC1501" s="120"/>
      <c r="BD1501" s="120"/>
      <c r="BE1501" s="120"/>
      <c r="BF1501" s="120"/>
      <c r="BG1501" s="117"/>
      <c r="BH1501" s="117"/>
    </row>
    <row r="1502" spans="55:60" x14ac:dyDescent="0.2">
      <c r="BC1502" s="120"/>
      <c r="BD1502" s="120"/>
      <c r="BE1502" s="120"/>
      <c r="BF1502" s="120"/>
      <c r="BG1502" s="117"/>
      <c r="BH1502" s="117"/>
    </row>
    <row r="1503" spans="55:60" x14ac:dyDescent="0.2">
      <c r="BC1503" s="120"/>
      <c r="BD1503" s="120"/>
      <c r="BE1503" s="120"/>
      <c r="BF1503" s="120"/>
      <c r="BG1503" s="117"/>
      <c r="BH1503" s="117"/>
    </row>
    <row r="1504" spans="55:60" x14ac:dyDescent="0.2">
      <c r="BC1504" s="120"/>
      <c r="BD1504" s="120"/>
      <c r="BE1504" s="120"/>
      <c r="BF1504" s="120"/>
      <c r="BG1504" s="117"/>
      <c r="BH1504" s="117"/>
    </row>
    <row r="1505" spans="55:60" x14ac:dyDescent="0.2">
      <c r="BC1505" s="120"/>
      <c r="BD1505" s="120"/>
      <c r="BE1505" s="120"/>
      <c r="BF1505" s="120"/>
      <c r="BG1505" s="117"/>
      <c r="BH1505" s="117"/>
    </row>
    <row r="1506" spans="55:60" x14ac:dyDescent="0.2">
      <c r="BC1506" s="120"/>
      <c r="BD1506" s="120"/>
      <c r="BE1506" s="120"/>
      <c r="BF1506" s="120"/>
      <c r="BG1506" s="117"/>
      <c r="BH1506" s="117"/>
    </row>
    <row r="1507" spans="55:60" x14ac:dyDescent="0.2">
      <c r="BC1507" s="120"/>
      <c r="BD1507" s="120"/>
      <c r="BE1507" s="120"/>
      <c r="BF1507" s="120"/>
      <c r="BG1507" s="117"/>
      <c r="BH1507" s="117"/>
    </row>
    <row r="1508" spans="55:60" x14ac:dyDescent="0.2">
      <c r="BC1508" s="120"/>
      <c r="BD1508" s="120"/>
      <c r="BE1508" s="120"/>
      <c r="BF1508" s="120"/>
      <c r="BG1508" s="117"/>
      <c r="BH1508" s="117"/>
    </row>
    <row r="1509" spans="55:60" x14ac:dyDescent="0.2">
      <c r="BC1509" s="120"/>
      <c r="BD1509" s="120"/>
      <c r="BE1509" s="120"/>
      <c r="BF1509" s="120"/>
      <c r="BG1509" s="117"/>
      <c r="BH1509" s="117"/>
    </row>
    <row r="1510" spans="55:60" x14ac:dyDescent="0.2">
      <c r="BC1510" s="120"/>
      <c r="BD1510" s="120"/>
      <c r="BE1510" s="120"/>
      <c r="BF1510" s="120"/>
      <c r="BG1510" s="117"/>
      <c r="BH1510" s="117"/>
    </row>
    <row r="1511" spans="55:60" x14ac:dyDescent="0.2">
      <c r="BC1511" s="120"/>
      <c r="BD1511" s="120"/>
      <c r="BE1511" s="120"/>
      <c r="BF1511" s="120"/>
      <c r="BG1511" s="117"/>
      <c r="BH1511" s="117"/>
    </row>
    <row r="1512" spans="55:60" x14ac:dyDescent="0.2">
      <c r="BC1512" s="120"/>
      <c r="BD1512" s="120"/>
      <c r="BE1512" s="120"/>
      <c r="BF1512" s="120"/>
      <c r="BG1512" s="117"/>
      <c r="BH1512" s="117"/>
    </row>
    <row r="1513" spans="55:60" x14ac:dyDescent="0.2">
      <c r="BC1513" s="120"/>
      <c r="BD1513" s="120"/>
      <c r="BE1513" s="120"/>
      <c r="BF1513" s="120"/>
      <c r="BG1513" s="117"/>
      <c r="BH1513" s="117"/>
    </row>
    <row r="1514" spans="55:60" x14ac:dyDescent="0.2">
      <c r="BC1514" s="120"/>
      <c r="BD1514" s="120"/>
      <c r="BE1514" s="120"/>
      <c r="BF1514" s="120"/>
      <c r="BG1514" s="117"/>
      <c r="BH1514" s="117"/>
    </row>
    <row r="1515" spans="55:60" x14ac:dyDescent="0.2">
      <c r="BC1515" s="120"/>
      <c r="BD1515" s="120"/>
      <c r="BE1515" s="120"/>
      <c r="BF1515" s="120"/>
      <c r="BG1515" s="117"/>
      <c r="BH1515" s="117"/>
    </row>
    <row r="1516" spans="55:60" x14ac:dyDescent="0.2">
      <c r="BC1516" s="120"/>
      <c r="BD1516" s="120"/>
      <c r="BE1516" s="120"/>
      <c r="BF1516" s="120"/>
      <c r="BG1516" s="117"/>
      <c r="BH1516" s="117"/>
    </row>
    <row r="1517" spans="55:60" x14ac:dyDescent="0.2">
      <c r="BC1517" s="120"/>
      <c r="BD1517" s="120"/>
      <c r="BE1517" s="120"/>
      <c r="BF1517" s="120"/>
      <c r="BG1517" s="117"/>
      <c r="BH1517" s="117"/>
    </row>
    <row r="1518" spans="55:60" x14ac:dyDescent="0.2">
      <c r="BC1518" s="120"/>
      <c r="BD1518" s="120"/>
      <c r="BE1518" s="120"/>
      <c r="BF1518" s="120"/>
      <c r="BG1518" s="117"/>
      <c r="BH1518" s="117"/>
    </row>
    <row r="1519" spans="55:60" x14ac:dyDescent="0.2">
      <c r="BC1519" s="120"/>
      <c r="BD1519" s="120"/>
      <c r="BE1519" s="120"/>
      <c r="BF1519" s="120"/>
      <c r="BG1519" s="117"/>
      <c r="BH1519" s="117"/>
    </row>
    <row r="1520" spans="55:60" x14ac:dyDescent="0.2">
      <c r="BC1520" s="120"/>
      <c r="BD1520" s="120"/>
      <c r="BE1520" s="120"/>
      <c r="BF1520" s="120"/>
      <c r="BG1520" s="117"/>
      <c r="BH1520" s="117"/>
    </row>
    <row r="1521" spans="55:60" x14ac:dyDescent="0.2">
      <c r="BC1521" s="120"/>
      <c r="BD1521" s="120"/>
      <c r="BE1521" s="120"/>
      <c r="BF1521" s="120"/>
      <c r="BG1521" s="117"/>
      <c r="BH1521" s="117"/>
    </row>
    <row r="1522" spans="55:60" x14ac:dyDescent="0.2">
      <c r="BC1522" s="120"/>
      <c r="BD1522" s="120"/>
      <c r="BE1522" s="120"/>
      <c r="BF1522" s="120"/>
      <c r="BG1522" s="117"/>
      <c r="BH1522" s="117"/>
    </row>
    <row r="1523" spans="55:60" x14ac:dyDescent="0.2">
      <c r="BC1523" s="120"/>
      <c r="BD1523" s="120"/>
      <c r="BE1523" s="120"/>
      <c r="BF1523" s="120"/>
      <c r="BG1523" s="117"/>
      <c r="BH1523" s="117"/>
    </row>
    <row r="1524" spans="55:60" x14ac:dyDescent="0.2">
      <c r="BC1524" s="120"/>
      <c r="BD1524" s="120"/>
      <c r="BE1524" s="120"/>
      <c r="BF1524" s="120"/>
      <c r="BG1524" s="117"/>
      <c r="BH1524" s="117"/>
    </row>
    <row r="1525" spans="55:60" x14ac:dyDescent="0.2">
      <c r="BC1525" s="120"/>
      <c r="BD1525" s="120"/>
      <c r="BE1525" s="120"/>
      <c r="BF1525" s="120"/>
      <c r="BG1525" s="117"/>
      <c r="BH1525" s="117"/>
    </row>
    <row r="1526" spans="55:60" x14ac:dyDescent="0.2">
      <c r="BC1526" s="120"/>
      <c r="BD1526" s="120"/>
      <c r="BE1526" s="120"/>
      <c r="BF1526" s="120"/>
      <c r="BG1526" s="117"/>
      <c r="BH1526" s="117"/>
    </row>
    <row r="1527" spans="55:60" x14ac:dyDescent="0.2">
      <c r="BC1527" s="120"/>
      <c r="BD1527" s="120"/>
      <c r="BE1527" s="120"/>
      <c r="BF1527" s="120"/>
      <c r="BG1527" s="117"/>
      <c r="BH1527" s="117"/>
    </row>
    <row r="1528" spans="55:60" x14ac:dyDescent="0.2">
      <c r="BC1528" s="120"/>
      <c r="BD1528" s="120"/>
      <c r="BE1528" s="120"/>
      <c r="BF1528" s="120"/>
      <c r="BG1528" s="117"/>
      <c r="BH1528" s="117"/>
    </row>
    <row r="1529" spans="55:60" x14ac:dyDescent="0.2">
      <c r="BC1529" s="120"/>
      <c r="BD1529" s="120"/>
      <c r="BE1529" s="120"/>
      <c r="BF1529" s="120"/>
      <c r="BG1529" s="117"/>
      <c r="BH1529" s="117"/>
    </row>
    <row r="1530" spans="55:60" x14ac:dyDescent="0.2">
      <c r="BC1530" s="120"/>
      <c r="BD1530" s="120"/>
      <c r="BE1530" s="120"/>
      <c r="BF1530" s="120"/>
      <c r="BG1530" s="117"/>
      <c r="BH1530" s="117"/>
    </row>
    <row r="1531" spans="55:60" x14ac:dyDescent="0.2">
      <c r="BC1531" s="120"/>
      <c r="BD1531" s="120"/>
      <c r="BE1531" s="120"/>
      <c r="BF1531" s="120"/>
      <c r="BG1531" s="117"/>
      <c r="BH1531" s="117"/>
    </row>
    <row r="1532" spans="55:60" x14ac:dyDescent="0.2">
      <c r="BC1532" s="120"/>
      <c r="BD1532" s="120"/>
      <c r="BE1532" s="120"/>
      <c r="BF1532" s="120"/>
      <c r="BG1532" s="117"/>
      <c r="BH1532" s="117"/>
    </row>
    <row r="1533" spans="55:60" x14ac:dyDescent="0.2">
      <c r="BC1533" s="120"/>
      <c r="BD1533" s="120"/>
      <c r="BE1533" s="120"/>
      <c r="BF1533" s="120"/>
      <c r="BG1533" s="117"/>
      <c r="BH1533" s="117"/>
    </row>
    <row r="1534" spans="55:60" x14ac:dyDescent="0.2">
      <c r="BC1534" s="120"/>
      <c r="BD1534" s="120"/>
      <c r="BE1534" s="120"/>
      <c r="BF1534" s="120"/>
      <c r="BG1534" s="117"/>
      <c r="BH1534" s="117"/>
    </row>
    <row r="1535" spans="55:60" x14ac:dyDescent="0.2">
      <c r="BC1535" s="120"/>
      <c r="BD1535" s="120"/>
      <c r="BE1535" s="120"/>
      <c r="BF1535" s="120"/>
      <c r="BG1535" s="117"/>
      <c r="BH1535" s="117"/>
    </row>
    <row r="1536" spans="55:60" x14ac:dyDescent="0.2">
      <c r="BC1536" s="120"/>
      <c r="BD1536" s="120"/>
      <c r="BE1536" s="120"/>
      <c r="BF1536" s="120"/>
      <c r="BG1536" s="117"/>
      <c r="BH1536" s="117"/>
    </row>
    <row r="1537" spans="55:60" x14ac:dyDescent="0.2">
      <c r="BC1537" s="120"/>
      <c r="BD1537" s="120"/>
      <c r="BE1537" s="120"/>
      <c r="BF1537" s="120"/>
      <c r="BG1537" s="117"/>
      <c r="BH1537" s="117"/>
    </row>
    <row r="1538" spans="55:60" x14ac:dyDescent="0.2">
      <c r="BC1538" s="120"/>
      <c r="BD1538" s="120"/>
      <c r="BE1538" s="120"/>
      <c r="BF1538" s="120"/>
      <c r="BG1538" s="117"/>
      <c r="BH1538" s="117"/>
    </row>
    <row r="1539" spans="55:60" x14ac:dyDescent="0.2">
      <c r="BC1539" s="120"/>
      <c r="BD1539" s="120"/>
      <c r="BE1539" s="120"/>
      <c r="BF1539" s="120"/>
      <c r="BG1539" s="117"/>
      <c r="BH1539" s="117"/>
    </row>
    <row r="1540" spans="55:60" x14ac:dyDescent="0.2">
      <c r="BC1540" s="120"/>
      <c r="BD1540" s="120"/>
      <c r="BE1540" s="120"/>
      <c r="BF1540" s="120"/>
      <c r="BG1540" s="117"/>
      <c r="BH1540" s="117"/>
    </row>
    <row r="1541" spans="55:60" x14ac:dyDescent="0.2">
      <c r="BC1541" s="120"/>
      <c r="BD1541" s="120"/>
      <c r="BE1541" s="120"/>
      <c r="BF1541" s="120"/>
      <c r="BG1541" s="117"/>
      <c r="BH1541" s="117"/>
    </row>
    <row r="1542" spans="55:60" x14ac:dyDescent="0.2">
      <c r="BC1542" s="120"/>
      <c r="BD1542" s="120"/>
      <c r="BE1542" s="120"/>
      <c r="BF1542" s="120"/>
      <c r="BG1542" s="117"/>
      <c r="BH1542" s="117"/>
    </row>
    <row r="1543" spans="55:60" x14ac:dyDescent="0.2">
      <c r="BC1543" s="120"/>
      <c r="BD1543" s="120"/>
      <c r="BE1543" s="120"/>
      <c r="BF1543" s="120"/>
      <c r="BG1543" s="117"/>
      <c r="BH1543" s="117"/>
    </row>
    <row r="1544" spans="55:60" x14ac:dyDescent="0.2">
      <c r="BC1544" s="120"/>
      <c r="BD1544" s="120"/>
      <c r="BE1544" s="120"/>
      <c r="BF1544" s="120"/>
      <c r="BG1544" s="117"/>
      <c r="BH1544" s="117"/>
    </row>
    <row r="1545" spans="55:60" x14ac:dyDescent="0.2">
      <c r="BC1545" s="120"/>
      <c r="BD1545" s="120"/>
      <c r="BE1545" s="120"/>
      <c r="BF1545" s="120"/>
      <c r="BG1545" s="117"/>
      <c r="BH1545" s="117"/>
    </row>
    <row r="1546" spans="55:60" x14ac:dyDescent="0.2">
      <c r="BC1546" s="120"/>
      <c r="BD1546" s="120"/>
      <c r="BE1546" s="120"/>
      <c r="BF1546" s="120"/>
      <c r="BG1546" s="117"/>
      <c r="BH1546" s="117"/>
    </row>
    <row r="1547" spans="55:60" x14ac:dyDescent="0.2">
      <c r="BC1547" s="120"/>
      <c r="BD1547" s="120"/>
      <c r="BE1547" s="120"/>
      <c r="BF1547" s="120"/>
      <c r="BG1547" s="117"/>
      <c r="BH1547" s="117"/>
    </row>
    <row r="1548" spans="55:60" x14ac:dyDescent="0.2">
      <c r="BC1548" s="120"/>
      <c r="BD1548" s="120"/>
      <c r="BE1548" s="120"/>
      <c r="BF1548" s="120"/>
      <c r="BG1548" s="117"/>
      <c r="BH1548" s="117"/>
    </row>
    <row r="1549" spans="55:60" x14ac:dyDescent="0.2">
      <c r="BC1549" s="120"/>
      <c r="BD1549" s="120"/>
      <c r="BE1549" s="120"/>
      <c r="BF1549" s="120"/>
      <c r="BG1549" s="117"/>
      <c r="BH1549" s="117"/>
    </row>
    <row r="1550" spans="55:60" x14ac:dyDescent="0.2">
      <c r="BC1550" s="120"/>
      <c r="BD1550" s="120"/>
      <c r="BE1550" s="120"/>
      <c r="BF1550" s="120"/>
      <c r="BG1550" s="117"/>
      <c r="BH1550" s="117"/>
    </row>
    <row r="1551" spans="55:60" x14ac:dyDescent="0.2">
      <c r="BC1551" s="120"/>
      <c r="BD1551" s="120"/>
      <c r="BE1551" s="120"/>
      <c r="BF1551" s="120"/>
      <c r="BG1551" s="117"/>
      <c r="BH1551" s="117"/>
    </row>
    <row r="1552" spans="55:60" x14ac:dyDescent="0.2">
      <c r="BC1552" s="120"/>
      <c r="BD1552" s="120"/>
      <c r="BE1552" s="120"/>
      <c r="BF1552" s="120"/>
      <c r="BG1552" s="117"/>
      <c r="BH1552" s="117"/>
    </row>
    <row r="1553" spans="55:60" x14ac:dyDescent="0.2">
      <c r="BC1553" s="120"/>
      <c r="BD1553" s="120"/>
      <c r="BE1553" s="120"/>
      <c r="BF1553" s="120"/>
      <c r="BG1553" s="117"/>
      <c r="BH1553" s="117"/>
    </row>
    <row r="1554" spans="55:60" x14ac:dyDescent="0.2">
      <c r="BC1554" s="120"/>
      <c r="BD1554" s="120"/>
      <c r="BE1554" s="120"/>
      <c r="BF1554" s="120"/>
      <c r="BG1554" s="117"/>
      <c r="BH1554" s="117"/>
    </row>
    <row r="1555" spans="55:60" x14ac:dyDescent="0.2">
      <c r="BC1555" s="120"/>
      <c r="BD1555" s="120"/>
      <c r="BE1555" s="120"/>
      <c r="BF1555" s="120"/>
      <c r="BG1555" s="117"/>
      <c r="BH1555" s="117"/>
    </row>
    <row r="1556" spans="55:60" x14ac:dyDescent="0.2">
      <c r="BC1556" s="120"/>
      <c r="BD1556" s="120"/>
      <c r="BE1556" s="120"/>
      <c r="BF1556" s="120"/>
      <c r="BG1556" s="117"/>
      <c r="BH1556" s="117"/>
    </row>
    <row r="1557" spans="55:60" x14ac:dyDescent="0.2">
      <c r="BC1557" s="120"/>
      <c r="BD1557" s="120"/>
      <c r="BE1557" s="120"/>
      <c r="BF1557" s="120"/>
      <c r="BG1557" s="117"/>
      <c r="BH1557" s="117"/>
    </row>
    <row r="1558" spans="55:60" x14ac:dyDescent="0.2">
      <c r="BC1558" s="120"/>
      <c r="BD1558" s="120"/>
      <c r="BE1558" s="120"/>
      <c r="BF1558" s="120"/>
      <c r="BG1558" s="117"/>
      <c r="BH1558" s="117"/>
    </row>
    <row r="1559" spans="55:60" x14ac:dyDescent="0.2">
      <c r="BC1559" s="120"/>
      <c r="BD1559" s="120"/>
      <c r="BE1559" s="120"/>
      <c r="BF1559" s="120"/>
      <c r="BG1559" s="117"/>
      <c r="BH1559" s="117"/>
    </row>
    <row r="1560" spans="55:60" x14ac:dyDescent="0.2">
      <c r="BC1560" s="120"/>
      <c r="BD1560" s="120"/>
      <c r="BE1560" s="120"/>
      <c r="BF1560" s="120"/>
      <c r="BG1560" s="117"/>
      <c r="BH1560" s="117"/>
    </row>
    <row r="1561" spans="55:60" x14ac:dyDescent="0.2">
      <c r="BC1561" s="120"/>
      <c r="BD1561" s="120"/>
      <c r="BE1561" s="120"/>
      <c r="BF1561" s="120"/>
      <c r="BG1561" s="117"/>
      <c r="BH1561" s="117"/>
    </row>
    <row r="1562" spans="55:60" x14ac:dyDescent="0.2">
      <c r="BC1562" s="120"/>
      <c r="BD1562" s="120"/>
      <c r="BE1562" s="120"/>
      <c r="BF1562" s="120"/>
      <c r="BG1562" s="117"/>
      <c r="BH1562" s="117"/>
    </row>
    <row r="1563" spans="55:60" x14ac:dyDescent="0.2">
      <c r="BC1563" s="120"/>
      <c r="BD1563" s="120"/>
      <c r="BE1563" s="120"/>
      <c r="BF1563" s="120"/>
      <c r="BG1563" s="117"/>
      <c r="BH1563" s="117"/>
    </row>
    <row r="1564" spans="55:60" x14ac:dyDescent="0.2">
      <c r="BC1564" s="120"/>
      <c r="BD1564" s="120"/>
      <c r="BE1564" s="120"/>
      <c r="BF1564" s="120"/>
      <c r="BG1564" s="117"/>
      <c r="BH1564" s="117"/>
    </row>
    <row r="1565" spans="55:60" x14ac:dyDescent="0.2">
      <c r="BC1565" s="120"/>
      <c r="BD1565" s="120"/>
      <c r="BE1565" s="120"/>
      <c r="BF1565" s="120"/>
      <c r="BG1565" s="117"/>
      <c r="BH1565" s="117"/>
    </row>
    <row r="1566" spans="55:60" x14ac:dyDescent="0.2">
      <c r="BC1566" s="120"/>
      <c r="BD1566" s="120"/>
      <c r="BE1566" s="120"/>
      <c r="BF1566" s="120"/>
      <c r="BG1566" s="117"/>
      <c r="BH1566" s="117"/>
    </row>
    <row r="1567" spans="55:60" x14ac:dyDescent="0.2">
      <c r="BC1567" s="120"/>
      <c r="BD1567" s="120"/>
      <c r="BE1567" s="120"/>
      <c r="BF1567" s="120"/>
      <c r="BG1567" s="117"/>
      <c r="BH1567" s="117"/>
    </row>
    <row r="1568" spans="55:60" x14ac:dyDescent="0.2">
      <c r="BC1568" s="120"/>
      <c r="BD1568" s="120"/>
      <c r="BE1568" s="120"/>
      <c r="BF1568" s="120"/>
      <c r="BG1568" s="117"/>
      <c r="BH1568" s="117"/>
    </row>
    <row r="1569" spans="55:60" x14ac:dyDescent="0.2">
      <c r="BC1569" s="120"/>
      <c r="BD1569" s="120"/>
      <c r="BE1569" s="120"/>
      <c r="BF1569" s="120"/>
      <c r="BG1569" s="117"/>
      <c r="BH1569" s="117"/>
    </row>
    <row r="1570" spans="55:60" x14ac:dyDescent="0.2">
      <c r="BC1570" s="120"/>
      <c r="BD1570" s="120"/>
      <c r="BE1570" s="120"/>
      <c r="BF1570" s="120"/>
      <c r="BG1570" s="117"/>
      <c r="BH1570" s="117"/>
    </row>
    <row r="1571" spans="55:60" x14ac:dyDescent="0.2">
      <c r="BC1571" s="120"/>
      <c r="BD1571" s="120"/>
      <c r="BE1571" s="120"/>
      <c r="BF1571" s="120"/>
      <c r="BG1571" s="117"/>
      <c r="BH1571" s="117"/>
    </row>
    <row r="1572" spans="55:60" x14ac:dyDescent="0.2">
      <c r="BC1572" s="120"/>
      <c r="BD1572" s="120"/>
      <c r="BE1572" s="120"/>
      <c r="BF1572" s="120"/>
      <c r="BG1572" s="117"/>
      <c r="BH1572" s="117"/>
    </row>
    <row r="1573" spans="55:60" x14ac:dyDescent="0.2">
      <c r="BC1573" s="120"/>
      <c r="BD1573" s="120"/>
      <c r="BE1573" s="120"/>
      <c r="BF1573" s="120"/>
      <c r="BG1573" s="117"/>
      <c r="BH1573" s="117"/>
    </row>
    <row r="1574" spans="55:60" x14ac:dyDescent="0.2">
      <c r="BC1574" s="120"/>
      <c r="BD1574" s="120"/>
      <c r="BE1574" s="120"/>
      <c r="BF1574" s="120"/>
      <c r="BG1574" s="117"/>
      <c r="BH1574" s="117"/>
    </row>
    <row r="1575" spans="55:60" x14ac:dyDescent="0.2">
      <c r="BC1575" s="120"/>
      <c r="BD1575" s="120"/>
      <c r="BE1575" s="120"/>
      <c r="BF1575" s="120"/>
      <c r="BG1575" s="117"/>
      <c r="BH1575" s="117"/>
    </row>
    <row r="1576" spans="55:60" x14ac:dyDescent="0.2">
      <c r="BC1576" s="120"/>
      <c r="BD1576" s="120"/>
      <c r="BE1576" s="120"/>
      <c r="BF1576" s="120"/>
      <c r="BG1576" s="117"/>
      <c r="BH1576" s="117"/>
    </row>
    <row r="1577" spans="55:60" x14ac:dyDescent="0.2">
      <c r="BC1577" s="120"/>
      <c r="BD1577" s="120"/>
      <c r="BE1577" s="120"/>
      <c r="BF1577" s="120"/>
      <c r="BG1577" s="117"/>
      <c r="BH1577" s="117"/>
    </row>
    <row r="1578" spans="55:60" x14ac:dyDescent="0.2">
      <c r="BC1578" s="120"/>
      <c r="BD1578" s="120"/>
      <c r="BE1578" s="120"/>
      <c r="BF1578" s="120"/>
      <c r="BG1578" s="117"/>
      <c r="BH1578" s="117"/>
    </row>
    <row r="1579" spans="55:60" x14ac:dyDescent="0.2">
      <c r="BC1579" s="120"/>
      <c r="BD1579" s="120"/>
      <c r="BE1579" s="120"/>
      <c r="BF1579" s="120"/>
      <c r="BG1579" s="117"/>
      <c r="BH1579" s="117"/>
    </row>
    <row r="1580" spans="55:60" x14ac:dyDescent="0.2">
      <c r="BC1580" s="120"/>
      <c r="BD1580" s="120"/>
      <c r="BE1580" s="120"/>
      <c r="BF1580" s="120"/>
      <c r="BG1580" s="117"/>
      <c r="BH1580" s="117"/>
    </row>
    <row r="1581" spans="55:60" x14ac:dyDescent="0.2">
      <c r="BC1581" s="120"/>
      <c r="BD1581" s="120"/>
      <c r="BE1581" s="120"/>
      <c r="BF1581" s="120"/>
      <c r="BG1581" s="117"/>
      <c r="BH1581" s="117"/>
    </row>
    <row r="1582" spans="55:60" x14ac:dyDescent="0.2">
      <c r="BC1582" s="120"/>
      <c r="BD1582" s="120"/>
      <c r="BE1582" s="120"/>
      <c r="BF1582" s="120"/>
      <c r="BG1582" s="117"/>
      <c r="BH1582" s="117"/>
    </row>
    <row r="1583" spans="55:60" x14ac:dyDescent="0.2">
      <c r="BC1583" s="120"/>
      <c r="BD1583" s="120"/>
      <c r="BE1583" s="120"/>
      <c r="BF1583" s="120"/>
      <c r="BG1583" s="117"/>
      <c r="BH1583" s="117"/>
    </row>
    <row r="1584" spans="55:60" x14ac:dyDescent="0.2">
      <c r="BC1584" s="120"/>
      <c r="BD1584" s="120"/>
      <c r="BE1584" s="120"/>
      <c r="BF1584" s="120"/>
      <c r="BG1584" s="117"/>
      <c r="BH1584" s="117"/>
    </row>
    <row r="1585" spans="55:60" x14ac:dyDescent="0.2">
      <c r="BC1585" s="120"/>
      <c r="BD1585" s="120"/>
      <c r="BE1585" s="120"/>
      <c r="BF1585" s="120"/>
      <c r="BG1585" s="117"/>
      <c r="BH1585" s="117"/>
    </row>
    <row r="1586" spans="55:60" x14ac:dyDescent="0.2">
      <c r="BC1586" s="120"/>
      <c r="BD1586" s="120"/>
      <c r="BE1586" s="120"/>
      <c r="BF1586" s="120"/>
      <c r="BG1586" s="117"/>
      <c r="BH1586" s="117"/>
    </row>
    <row r="1587" spans="55:60" x14ac:dyDescent="0.2">
      <c r="BC1587" s="120"/>
      <c r="BD1587" s="120"/>
      <c r="BE1587" s="120"/>
      <c r="BF1587" s="120"/>
      <c r="BG1587" s="117"/>
      <c r="BH1587" s="117"/>
    </row>
    <row r="1588" spans="55:60" x14ac:dyDescent="0.2">
      <c r="BC1588" s="120"/>
      <c r="BD1588" s="120"/>
      <c r="BE1588" s="120"/>
      <c r="BF1588" s="120"/>
      <c r="BG1588" s="117"/>
      <c r="BH1588" s="117"/>
    </row>
    <row r="1589" spans="55:60" x14ac:dyDescent="0.2">
      <c r="BC1589" s="120"/>
      <c r="BD1589" s="120"/>
      <c r="BE1589" s="120"/>
      <c r="BF1589" s="120"/>
      <c r="BG1589" s="117"/>
      <c r="BH1589" s="117"/>
    </row>
    <row r="1590" spans="55:60" x14ac:dyDescent="0.2">
      <c r="BC1590" s="120"/>
      <c r="BD1590" s="120"/>
      <c r="BE1590" s="120"/>
      <c r="BF1590" s="120"/>
      <c r="BG1590" s="117"/>
      <c r="BH1590" s="117"/>
    </row>
    <row r="1591" spans="55:60" x14ac:dyDescent="0.2">
      <c r="BC1591" s="120"/>
      <c r="BD1591" s="120"/>
      <c r="BE1591" s="120"/>
      <c r="BF1591" s="120"/>
      <c r="BG1591" s="117"/>
      <c r="BH1591" s="117"/>
    </row>
    <row r="1592" spans="55:60" x14ac:dyDescent="0.2">
      <c r="BC1592" s="120"/>
      <c r="BD1592" s="120"/>
      <c r="BE1592" s="120"/>
      <c r="BF1592" s="120"/>
      <c r="BG1592" s="117"/>
      <c r="BH1592" s="117"/>
    </row>
    <row r="1593" spans="55:60" x14ac:dyDescent="0.2">
      <c r="BC1593" s="120"/>
      <c r="BD1593" s="120"/>
      <c r="BE1593" s="120"/>
      <c r="BF1593" s="120"/>
      <c r="BG1593" s="117"/>
      <c r="BH1593" s="117"/>
    </row>
    <row r="1594" spans="55:60" x14ac:dyDescent="0.2">
      <c r="BC1594" s="120"/>
      <c r="BD1594" s="120"/>
      <c r="BE1594" s="120"/>
      <c r="BF1594" s="120"/>
      <c r="BG1594" s="117"/>
      <c r="BH1594" s="117"/>
    </row>
    <row r="1595" spans="55:60" x14ac:dyDescent="0.2">
      <c r="BC1595" s="120"/>
      <c r="BD1595" s="120"/>
      <c r="BE1595" s="120"/>
      <c r="BF1595" s="120"/>
      <c r="BG1595" s="117"/>
      <c r="BH1595" s="117"/>
    </row>
    <row r="1596" spans="55:60" x14ac:dyDescent="0.2">
      <c r="BC1596" s="120"/>
      <c r="BD1596" s="120"/>
      <c r="BE1596" s="120"/>
      <c r="BF1596" s="120"/>
      <c r="BG1596" s="117"/>
      <c r="BH1596" s="117"/>
    </row>
    <row r="1597" spans="55:60" x14ac:dyDescent="0.2">
      <c r="BC1597" s="120"/>
      <c r="BD1597" s="120"/>
      <c r="BE1597" s="120"/>
      <c r="BF1597" s="120"/>
      <c r="BG1597" s="117"/>
      <c r="BH1597" s="117"/>
    </row>
    <row r="1598" spans="55:60" x14ac:dyDescent="0.2">
      <c r="BC1598" s="120"/>
      <c r="BD1598" s="120"/>
      <c r="BE1598" s="120"/>
      <c r="BF1598" s="120"/>
      <c r="BG1598" s="117"/>
      <c r="BH1598" s="117"/>
    </row>
    <row r="1599" spans="55:60" x14ac:dyDescent="0.2">
      <c r="BC1599" s="120"/>
      <c r="BD1599" s="120"/>
      <c r="BE1599" s="120"/>
      <c r="BF1599" s="120"/>
      <c r="BG1599" s="117"/>
      <c r="BH1599" s="117"/>
    </row>
    <row r="1600" spans="55:60" x14ac:dyDescent="0.2">
      <c r="BC1600" s="120"/>
      <c r="BD1600" s="120"/>
      <c r="BE1600" s="120"/>
      <c r="BF1600" s="120"/>
      <c r="BG1600" s="117"/>
      <c r="BH1600" s="117"/>
    </row>
    <row r="1601" spans="55:60" x14ac:dyDescent="0.2">
      <c r="BC1601" s="120"/>
      <c r="BD1601" s="120"/>
      <c r="BE1601" s="120"/>
      <c r="BF1601" s="120"/>
      <c r="BG1601" s="117"/>
      <c r="BH1601" s="117"/>
    </row>
    <row r="1602" spans="55:60" x14ac:dyDescent="0.2">
      <c r="BC1602" s="120"/>
      <c r="BD1602" s="120"/>
      <c r="BE1602" s="120"/>
      <c r="BF1602" s="120"/>
      <c r="BG1602" s="117"/>
      <c r="BH1602" s="117"/>
    </row>
    <row r="1603" spans="55:60" x14ac:dyDescent="0.2">
      <c r="BC1603" s="120"/>
      <c r="BD1603" s="120"/>
      <c r="BE1603" s="120"/>
      <c r="BF1603" s="120"/>
      <c r="BG1603" s="117"/>
      <c r="BH1603" s="117"/>
    </row>
    <row r="1604" spans="55:60" x14ac:dyDescent="0.2">
      <c r="BC1604" s="120"/>
      <c r="BD1604" s="120"/>
      <c r="BE1604" s="120"/>
      <c r="BF1604" s="120"/>
      <c r="BG1604" s="117"/>
      <c r="BH1604" s="117"/>
    </row>
    <row r="1605" spans="55:60" x14ac:dyDescent="0.2">
      <c r="BC1605" s="120"/>
      <c r="BD1605" s="120"/>
      <c r="BE1605" s="120"/>
      <c r="BF1605" s="120"/>
      <c r="BG1605" s="117"/>
      <c r="BH1605" s="117"/>
    </row>
    <row r="1606" spans="55:60" x14ac:dyDescent="0.2">
      <c r="BC1606" s="120"/>
      <c r="BD1606" s="120"/>
      <c r="BE1606" s="120"/>
      <c r="BF1606" s="120"/>
      <c r="BG1606" s="117"/>
      <c r="BH1606" s="117"/>
    </row>
    <row r="1607" spans="55:60" x14ac:dyDescent="0.2">
      <c r="BC1607" s="120"/>
      <c r="BD1607" s="120"/>
      <c r="BE1607" s="120"/>
      <c r="BF1607" s="120"/>
      <c r="BG1607" s="117"/>
      <c r="BH1607" s="117"/>
    </row>
    <row r="1608" spans="55:60" x14ac:dyDescent="0.2">
      <c r="BC1608" s="120"/>
      <c r="BD1608" s="120"/>
      <c r="BE1608" s="120"/>
      <c r="BF1608" s="120"/>
      <c r="BG1608" s="117"/>
      <c r="BH1608" s="117"/>
    </row>
    <row r="1609" spans="55:60" x14ac:dyDescent="0.2">
      <c r="BC1609" s="120"/>
      <c r="BD1609" s="120"/>
      <c r="BE1609" s="120"/>
      <c r="BF1609" s="120"/>
      <c r="BG1609" s="117"/>
      <c r="BH1609" s="117"/>
    </row>
    <row r="1610" spans="55:60" x14ac:dyDescent="0.2">
      <c r="BC1610" s="120"/>
      <c r="BD1610" s="120"/>
      <c r="BE1610" s="120"/>
      <c r="BF1610" s="120"/>
      <c r="BG1610" s="117"/>
      <c r="BH1610" s="117"/>
    </row>
    <row r="1611" spans="55:60" x14ac:dyDescent="0.2">
      <c r="BC1611" s="120"/>
      <c r="BD1611" s="120"/>
      <c r="BE1611" s="120"/>
      <c r="BF1611" s="120"/>
      <c r="BG1611" s="117"/>
      <c r="BH1611" s="117"/>
    </row>
    <row r="1612" spans="55:60" x14ac:dyDescent="0.2">
      <c r="BC1612" s="120"/>
      <c r="BD1612" s="120"/>
      <c r="BE1612" s="120"/>
      <c r="BF1612" s="120"/>
      <c r="BG1612" s="117"/>
      <c r="BH1612" s="117"/>
    </row>
    <row r="1613" spans="55:60" x14ac:dyDescent="0.2">
      <c r="BC1613" s="120"/>
      <c r="BD1613" s="120"/>
      <c r="BE1613" s="120"/>
      <c r="BF1613" s="120"/>
      <c r="BG1613" s="117"/>
      <c r="BH1613" s="117"/>
    </row>
    <row r="1614" spans="55:60" x14ac:dyDescent="0.2">
      <c r="BC1614" s="120"/>
      <c r="BD1614" s="120"/>
      <c r="BE1614" s="120"/>
      <c r="BF1614" s="120"/>
      <c r="BG1614" s="117"/>
      <c r="BH1614" s="117"/>
    </row>
    <row r="1615" spans="55:60" x14ac:dyDescent="0.2">
      <c r="BC1615" s="120"/>
      <c r="BD1615" s="120"/>
      <c r="BE1615" s="120"/>
      <c r="BF1615" s="120"/>
      <c r="BG1615" s="117"/>
      <c r="BH1615" s="117"/>
    </row>
    <row r="1616" spans="55:60" x14ac:dyDescent="0.2">
      <c r="BC1616" s="120"/>
      <c r="BD1616" s="120"/>
      <c r="BE1616" s="120"/>
      <c r="BF1616" s="120"/>
      <c r="BG1616" s="117"/>
      <c r="BH1616" s="117"/>
    </row>
    <row r="1617" spans="55:60" x14ac:dyDescent="0.2">
      <c r="BC1617" s="120"/>
      <c r="BD1617" s="120"/>
      <c r="BE1617" s="120"/>
      <c r="BF1617" s="120"/>
      <c r="BG1617" s="117"/>
      <c r="BH1617" s="117"/>
    </row>
    <row r="1618" spans="55:60" x14ac:dyDescent="0.2">
      <c r="BC1618" s="120"/>
      <c r="BD1618" s="120"/>
      <c r="BE1618" s="120"/>
      <c r="BF1618" s="120"/>
      <c r="BG1618" s="117"/>
      <c r="BH1618" s="117"/>
    </row>
    <row r="1619" spans="55:60" x14ac:dyDescent="0.2">
      <c r="BC1619" s="120"/>
      <c r="BD1619" s="120"/>
      <c r="BE1619" s="120"/>
      <c r="BF1619" s="120"/>
      <c r="BG1619" s="117"/>
      <c r="BH1619" s="117"/>
    </row>
    <row r="1620" spans="55:60" x14ac:dyDescent="0.2">
      <c r="BC1620" s="120"/>
      <c r="BD1620" s="120"/>
      <c r="BE1620" s="120"/>
      <c r="BF1620" s="120"/>
      <c r="BG1620" s="117"/>
      <c r="BH1620" s="117"/>
    </row>
    <row r="1621" spans="55:60" x14ac:dyDescent="0.2">
      <c r="BC1621" s="120"/>
      <c r="BD1621" s="120"/>
      <c r="BE1621" s="120"/>
      <c r="BF1621" s="120"/>
      <c r="BG1621" s="117"/>
      <c r="BH1621" s="117"/>
    </row>
    <row r="1622" spans="55:60" x14ac:dyDescent="0.2">
      <c r="BC1622" s="120"/>
      <c r="BD1622" s="120"/>
      <c r="BE1622" s="120"/>
      <c r="BF1622" s="120"/>
      <c r="BG1622" s="117"/>
      <c r="BH1622" s="117"/>
    </row>
    <row r="1623" spans="55:60" x14ac:dyDescent="0.2">
      <c r="BC1623" s="120"/>
      <c r="BD1623" s="120"/>
      <c r="BE1623" s="120"/>
      <c r="BF1623" s="120"/>
      <c r="BG1623" s="117"/>
      <c r="BH1623" s="117"/>
    </row>
    <row r="1624" spans="55:60" x14ac:dyDescent="0.2">
      <c r="BC1624" s="120"/>
      <c r="BD1624" s="120"/>
      <c r="BE1624" s="120"/>
      <c r="BF1624" s="120"/>
      <c r="BG1624" s="117"/>
      <c r="BH1624" s="117"/>
    </row>
    <row r="1625" spans="55:60" x14ac:dyDescent="0.2">
      <c r="BC1625" s="120"/>
      <c r="BD1625" s="120"/>
      <c r="BE1625" s="120"/>
      <c r="BF1625" s="120"/>
      <c r="BG1625" s="117"/>
      <c r="BH1625" s="117"/>
    </row>
    <row r="1626" spans="55:60" x14ac:dyDescent="0.2">
      <c r="BC1626" s="120"/>
      <c r="BD1626" s="120"/>
      <c r="BE1626" s="120"/>
      <c r="BF1626" s="120"/>
      <c r="BG1626" s="117"/>
      <c r="BH1626" s="117"/>
    </row>
    <row r="1627" spans="55:60" x14ac:dyDescent="0.2">
      <c r="BC1627" s="120"/>
      <c r="BD1627" s="120"/>
      <c r="BE1627" s="120"/>
      <c r="BF1627" s="120"/>
      <c r="BG1627" s="117"/>
      <c r="BH1627" s="117"/>
    </row>
    <row r="1628" spans="55:60" x14ac:dyDescent="0.2">
      <c r="BC1628" s="120"/>
      <c r="BD1628" s="120"/>
      <c r="BE1628" s="120"/>
      <c r="BF1628" s="120"/>
      <c r="BG1628" s="117"/>
      <c r="BH1628" s="117"/>
    </row>
    <row r="1629" spans="55:60" x14ac:dyDescent="0.2">
      <c r="BC1629" s="120"/>
      <c r="BD1629" s="120"/>
      <c r="BE1629" s="120"/>
      <c r="BF1629" s="120"/>
      <c r="BG1629" s="117"/>
      <c r="BH1629" s="117"/>
    </row>
    <row r="1630" spans="55:60" x14ac:dyDescent="0.2">
      <c r="BC1630" s="120"/>
      <c r="BD1630" s="120"/>
      <c r="BE1630" s="120"/>
      <c r="BF1630" s="120"/>
      <c r="BG1630" s="117"/>
      <c r="BH1630" s="117"/>
    </row>
    <row r="1631" spans="55:60" x14ac:dyDescent="0.2">
      <c r="BC1631" s="120"/>
      <c r="BD1631" s="120"/>
      <c r="BE1631" s="120"/>
      <c r="BF1631" s="120"/>
      <c r="BG1631" s="117"/>
      <c r="BH1631" s="117"/>
    </row>
    <row r="1632" spans="55:60" x14ac:dyDescent="0.2">
      <c r="BC1632" s="120"/>
      <c r="BD1632" s="120"/>
      <c r="BE1632" s="120"/>
      <c r="BF1632" s="120"/>
      <c r="BG1632" s="117"/>
      <c r="BH1632" s="117"/>
    </row>
    <row r="1633" spans="55:60" x14ac:dyDescent="0.2">
      <c r="BC1633" s="120"/>
      <c r="BD1633" s="120"/>
      <c r="BE1633" s="120"/>
      <c r="BF1633" s="120"/>
      <c r="BG1633" s="117"/>
      <c r="BH1633" s="117"/>
    </row>
    <row r="1634" spans="55:60" x14ac:dyDescent="0.2">
      <c r="BC1634" s="120"/>
      <c r="BD1634" s="120"/>
      <c r="BE1634" s="120"/>
      <c r="BF1634" s="120"/>
      <c r="BG1634" s="117"/>
      <c r="BH1634" s="117"/>
    </row>
    <row r="1635" spans="55:60" x14ac:dyDescent="0.2">
      <c r="BC1635" s="120"/>
      <c r="BD1635" s="120"/>
      <c r="BE1635" s="120"/>
      <c r="BF1635" s="120"/>
      <c r="BG1635" s="117"/>
      <c r="BH1635" s="117"/>
    </row>
    <row r="1636" spans="55:60" x14ac:dyDescent="0.2">
      <c r="BC1636" s="120"/>
      <c r="BD1636" s="120"/>
      <c r="BE1636" s="120"/>
      <c r="BF1636" s="120"/>
      <c r="BG1636" s="117"/>
      <c r="BH1636" s="117"/>
    </row>
    <row r="1637" spans="55:60" x14ac:dyDescent="0.2">
      <c r="BC1637" s="120"/>
      <c r="BD1637" s="120"/>
      <c r="BE1637" s="120"/>
      <c r="BF1637" s="120"/>
      <c r="BG1637" s="117"/>
      <c r="BH1637" s="117"/>
    </row>
    <row r="1638" spans="55:60" x14ac:dyDescent="0.2">
      <c r="BC1638" s="120"/>
      <c r="BD1638" s="120"/>
      <c r="BE1638" s="120"/>
      <c r="BF1638" s="120"/>
      <c r="BG1638" s="117"/>
      <c r="BH1638" s="117"/>
    </row>
    <row r="1639" spans="55:60" x14ac:dyDescent="0.2">
      <c r="BC1639" s="120"/>
      <c r="BD1639" s="120"/>
      <c r="BE1639" s="120"/>
      <c r="BF1639" s="120"/>
      <c r="BG1639" s="117"/>
      <c r="BH1639" s="117"/>
    </row>
    <row r="1640" spans="55:60" x14ac:dyDescent="0.2">
      <c r="BC1640" s="120"/>
      <c r="BD1640" s="120"/>
      <c r="BE1640" s="120"/>
      <c r="BF1640" s="120"/>
      <c r="BG1640" s="117"/>
      <c r="BH1640" s="117"/>
    </row>
    <row r="1641" spans="55:60" x14ac:dyDescent="0.2">
      <c r="BC1641" s="120"/>
      <c r="BD1641" s="120"/>
      <c r="BE1641" s="120"/>
      <c r="BF1641" s="120"/>
      <c r="BG1641" s="117"/>
      <c r="BH1641" s="117"/>
    </row>
    <row r="1642" spans="55:60" x14ac:dyDescent="0.2">
      <c r="BC1642" s="120"/>
      <c r="BD1642" s="120"/>
      <c r="BE1642" s="120"/>
      <c r="BF1642" s="120"/>
      <c r="BG1642" s="117"/>
      <c r="BH1642" s="117"/>
    </row>
    <row r="1643" spans="55:60" x14ac:dyDescent="0.2">
      <c r="BC1643" s="120"/>
      <c r="BD1643" s="120"/>
      <c r="BE1643" s="120"/>
      <c r="BF1643" s="120"/>
      <c r="BG1643" s="117"/>
      <c r="BH1643" s="117"/>
    </row>
    <row r="1644" spans="55:60" x14ac:dyDescent="0.2">
      <c r="BC1644" s="120"/>
      <c r="BD1644" s="120"/>
      <c r="BE1644" s="120"/>
      <c r="BF1644" s="120"/>
      <c r="BG1644" s="117"/>
      <c r="BH1644" s="117"/>
    </row>
    <row r="1645" spans="55:60" x14ac:dyDescent="0.2">
      <c r="BC1645" s="120"/>
      <c r="BD1645" s="120"/>
      <c r="BE1645" s="120"/>
      <c r="BF1645" s="120"/>
      <c r="BG1645" s="117"/>
      <c r="BH1645" s="117"/>
    </row>
    <row r="1646" spans="55:60" x14ac:dyDescent="0.2">
      <c r="BC1646" s="120"/>
      <c r="BD1646" s="120"/>
      <c r="BE1646" s="120"/>
      <c r="BF1646" s="120"/>
      <c r="BG1646" s="117"/>
      <c r="BH1646" s="117"/>
    </row>
    <row r="1647" spans="55:60" x14ac:dyDescent="0.2">
      <c r="BC1647" s="120"/>
      <c r="BD1647" s="120"/>
      <c r="BE1647" s="120"/>
      <c r="BF1647" s="120"/>
      <c r="BG1647" s="117"/>
      <c r="BH1647" s="117"/>
    </row>
    <row r="1648" spans="55:60" x14ac:dyDescent="0.2">
      <c r="BC1648" s="120"/>
      <c r="BD1648" s="120"/>
      <c r="BE1648" s="120"/>
      <c r="BF1648" s="120"/>
      <c r="BG1648" s="117"/>
      <c r="BH1648" s="117"/>
    </row>
    <row r="1649" spans="55:60" x14ac:dyDescent="0.2">
      <c r="BC1649" s="120"/>
      <c r="BD1649" s="120"/>
      <c r="BE1649" s="120"/>
      <c r="BF1649" s="120"/>
      <c r="BG1649" s="117"/>
      <c r="BH1649" s="117"/>
    </row>
    <row r="1650" spans="55:60" x14ac:dyDescent="0.2">
      <c r="BC1650" s="120"/>
      <c r="BD1650" s="120"/>
      <c r="BE1650" s="120"/>
      <c r="BF1650" s="120"/>
      <c r="BG1650" s="117"/>
      <c r="BH1650" s="117"/>
    </row>
    <row r="1651" spans="55:60" x14ac:dyDescent="0.2">
      <c r="BC1651" s="120"/>
      <c r="BD1651" s="120"/>
      <c r="BE1651" s="120"/>
      <c r="BF1651" s="120"/>
      <c r="BG1651" s="117"/>
      <c r="BH1651" s="117"/>
    </row>
    <row r="1652" spans="55:60" x14ac:dyDescent="0.2">
      <c r="BC1652" s="120"/>
      <c r="BD1652" s="120"/>
      <c r="BE1652" s="120"/>
      <c r="BF1652" s="120"/>
      <c r="BG1652" s="117"/>
      <c r="BH1652" s="117"/>
    </row>
    <row r="1653" spans="55:60" x14ac:dyDescent="0.2">
      <c r="BC1653" s="120"/>
      <c r="BD1653" s="120"/>
      <c r="BE1653" s="120"/>
      <c r="BF1653" s="120"/>
      <c r="BG1653" s="117"/>
      <c r="BH1653" s="117"/>
    </row>
    <row r="1654" spans="55:60" x14ac:dyDescent="0.2">
      <c r="BC1654" s="120"/>
      <c r="BD1654" s="120"/>
      <c r="BE1654" s="120"/>
      <c r="BF1654" s="120"/>
      <c r="BG1654" s="117"/>
      <c r="BH1654" s="117"/>
    </row>
    <row r="1655" spans="55:60" x14ac:dyDescent="0.2">
      <c r="BC1655" s="120"/>
      <c r="BD1655" s="120"/>
      <c r="BE1655" s="120"/>
      <c r="BF1655" s="120"/>
      <c r="BG1655" s="117"/>
      <c r="BH1655" s="117"/>
    </row>
    <row r="1656" spans="55:60" x14ac:dyDescent="0.2">
      <c r="BC1656" s="120"/>
      <c r="BD1656" s="120"/>
      <c r="BE1656" s="120"/>
      <c r="BF1656" s="120"/>
      <c r="BG1656" s="117"/>
      <c r="BH1656" s="117"/>
    </row>
    <row r="1657" spans="55:60" x14ac:dyDescent="0.2">
      <c r="BC1657" s="120"/>
      <c r="BD1657" s="120"/>
      <c r="BE1657" s="120"/>
      <c r="BF1657" s="120"/>
      <c r="BG1657" s="117"/>
      <c r="BH1657" s="117"/>
    </row>
    <row r="1658" spans="55:60" x14ac:dyDescent="0.2">
      <c r="BC1658" s="120"/>
      <c r="BD1658" s="120"/>
      <c r="BE1658" s="120"/>
      <c r="BF1658" s="120"/>
      <c r="BG1658" s="117"/>
      <c r="BH1658" s="117"/>
    </row>
    <row r="1659" spans="55:60" x14ac:dyDescent="0.2">
      <c r="BC1659" s="120"/>
      <c r="BD1659" s="120"/>
      <c r="BE1659" s="120"/>
      <c r="BF1659" s="120"/>
      <c r="BG1659" s="117"/>
      <c r="BH1659" s="117"/>
    </row>
    <row r="1660" spans="55:60" x14ac:dyDescent="0.2">
      <c r="BC1660" s="120"/>
      <c r="BD1660" s="120"/>
      <c r="BE1660" s="120"/>
      <c r="BF1660" s="120"/>
      <c r="BG1660" s="117"/>
      <c r="BH1660" s="117"/>
    </row>
    <row r="1661" spans="55:60" x14ac:dyDescent="0.2">
      <c r="BC1661" s="120"/>
      <c r="BD1661" s="120"/>
      <c r="BE1661" s="120"/>
      <c r="BF1661" s="120"/>
      <c r="BG1661" s="117"/>
      <c r="BH1661" s="117"/>
    </row>
    <row r="1662" spans="55:60" x14ac:dyDescent="0.2">
      <c r="BC1662" s="120"/>
      <c r="BD1662" s="120"/>
      <c r="BE1662" s="120"/>
      <c r="BF1662" s="120"/>
      <c r="BG1662" s="117"/>
      <c r="BH1662" s="117"/>
    </row>
    <row r="1663" spans="55:60" x14ac:dyDescent="0.2">
      <c r="BC1663" s="120"/>
      <c r="BD1663" s="120"/>
      <c r="BE1663" s="120"/>
      <c r="BF1663" s="120"/>
      <c r="BG1663" s="117"/>
      <c r="BH1663" s="117"/>
    </row>
    <row r="1664" spans="55:60" x14ac:dyDescent="0.2">
      <c r="BC1664" s="120"/>
      <c r="BD1664" s="120"/>
      <c r="BE1664" s="120"/>
      <c r="BF1664" s="120"/>
      <c r="BG1664" s="117"/>
      <c r="BH1664" s="117"/>
    </row>
    <row r="1665" spans="55:60" x14ac:dyDescent="0.2">
      <c r="BC1665" s="120"/>
      <c r="BD1665" s="120"/>
      <c r="BE1665" s="120"/>
      <c r="BF1665" s="120"/>
      <c r="BG1665" s="117"/>
      <c r="BH1665" s="117"/>
    </row>
    <row r="1666" spans="55:60" x14ac:dyDescent="0.2">
      <c r="BC1666" s="120"/>
      <c r="BD1666" s="120"/>
      <c r="BE1666" s="120"/>
      <c r="BF1666" s="120"/>
      <c r="BG1666" s="117"/>
      <c r="BH1666" s="117"/>
    </row>
    <row r="1667" spans="55:60" x14ac:dyDescent="0.2">
      <c r="BC1667" s="120"/>
      <c r="BD1667" s="120"/>
      <c r="BE1667" s="120"/>
      <c r="BF1667" s="120"/>
      <c r="BG1667" s="117"/>
      <c r="BH1667" s="117"/>
    </row>
    <row r="1668" spans="55:60" x14ac:dyDescent="0.2">
      <c r="BC1668" s="120"/>
      <c r="BD1668" s="120"/>
      <c r="BE1668" s="120"/>
      <c r="BF1668" s="120"/>
      <c r="BG1668" s="117"/>
      <c r="BH1668" s="117"/>
    </row>
    <row r="1669" spans="55:60" x14ac:dyDescent="0.2">
      <c r="BC1669" s="120"/>
      <c r="BD1669" s="120"/>
      <c r="BE1669" s="120"/>
      <c r="BF1669" s="120"/>
      <c r="BG1669" s="117"/>
      <c r="BH1669" s="117"/>
    </row>
    <row r="1670" spans="55:60" x14ac:dyDescent="0.2">
      <c r="BC1670" s="120"/>
      <c r="BD1670" s="120"/>
      <c r="BE1670" s="120"/>
      <c r="BF1670" s="120"/>
      <c r="BG1670" s="117"/>
      <c r="BH1670" s="117"/>
    </row>
    <row r="1671" spans="55:60" x14ac:dyDescent="0.2">
      <c r="BC1671" s="120"/>
      <c r="BD1671" s="120"/>
      <c r="BE1671" s="120"/>
      <c r="BF1671" s="120"/>
      <c r="BG1671" s="117"/>
      <c r="BH1671" s="117"/>
    </row>
    <row r="1672" spans="55:60" x14ac:dyDescent="0.2">
      <c r="BC1672" s="120"/>
      <c r="BD1672" s="120"/>
      <c r="BE1672" s="120"/>
      <c r="BF1672" s="120"/>
      <c r="BG1672" s="117"/>
      <c r="BH1672" s="117"/>
    </row>
    <row r="1673" spans="55:60" x14ac:dyDescent="0.2">
      <c r="BC1673" s="120"/>
      <c r="BD1673" s="120"/>
      <c r="BE1673" s="120"/>
      <c r="BF1673" s="120"/>
      <c r="BG1673" s="117"/>
      <c r="BH1673" s="117"/>
    </row>
    <row r="1674" spans="55:60" x14ac:dyDescent="0.2">
      <c r="BC1674" s="120"/>
      <c r="BD1674" s="120"/>
      <c r="BE1674" s="120"/>
      <c r="BF1674" s="120"/>
      <c r="BG1674" s="117"/>
      <c r="BH1674" s="117"/>
    </row>
    <row r="1675" spans="55:60" x14ac:dyDescent="0.2">
      <c r="BC1675" s="120"/>
      <c r="BD1675" s="120"/>
      <c r="BE1675" s="120"/>
      <c r="BF1675" s="120"/>
      <c r="BG1675" s="117"/>
      <c r="BH1675" s="117"/>
    </row>
    <row r="1676" spans="55:60" x14ac:dyDescent="0.2">
      <c r="BC1676" s="120"/>
      <c r="BD1676" s="120"/>
      <c r="BE1676" s="120"/>
      <c r="BF1676" s="120"/>
      <c r="BG1676" s="117"/>
      <c r="BH1676" s="117"/>
    </row>
    <row r="1677" spans="55:60" x14ac:dyDescent="0.2">
      <c r="BC1677" s="120"/>
      <c r="BD1677" s="120"/>
      <c r="BE1677" s="120"/>
      <c r="BF1677" s="120"/>
      <c r="BG1677" s="117"/>
      <c r="BH1677" s="117"/>
    </row>
    <row r="1678" spans="55:60" x14ac:dyDescent="0.2">
      <c r="BC1678" s="120"/>
      <c r="BD1678" s="120"/>
      <c r="BE1678" s="120"/>
      <c r="BF1678" s="120"/>
      <c r="BG1678" s="117"/>
      <c r="BH1678" s="117"/>
    </row>
    <row r="1679" spans="55:60" x14ac:dyDescent="0.2">
      <c r="BC1679" s="120"/>
      <c r="BD1679" s="120"/>
      <c r="BE1679" s="120"/>
      <c r="BF1679" s="120"/>
      <c r="BG1679" s="117"/>
      <c r="BH1679" s="117"/>
    </row>
    <row r="1680" spans="55:60" x14ac:dyDescent="0.2">
      <c r="BC1680" s="120"/>
      <c r="BD1680" s="120"/>
      <c r="BE1680" s="120"/>
      <c r="BF1680" s="120"/>
      <c r="BG1680" s="117"/>
      <c r="BH1680" s="117"/>
    </row>
    <row r="1681" spans="55:60" x14ac:dyDescent="0.2">
      <c r="BC1681" s="120"/>
      <c r="BD1681" s="120"/>
      <c r="BE1681" s="120"/>
      <c r="BF1681" s="120"/>
      <c r="BG1681" s="117"/>
      <c r="BH1681" s="117"/>
    </row>
    <row r="1682" spans="55:60" x14ac:dyDescent="0.2">
      <c r="BC1682" s="120"/>
      <c r="BD1682" s="120"/>
      <c r="BE1682" s="120"/>
      <c r="BF1682" s="120"/>
      <c r="BG1682" s="117"/>
      <c r="BH1682" s="117"/>
    </row>
    <row r="1683" spans="55:60" x14ac:dyDescent="0.2">
      <c r="BC1683" s="120"/>
      <c r="BD1683" s="120"/>
      <c r="BE1683" s="120"/>
      <c r="BF1683" s="120"/>
      <c r="BG1683" s="117"/>
      <c r="BH1683" s="117"/>
    </row>
    <row r="1684" spans="55:60" x14ac:dyDescent="0.2">
      <c r="BC1684" s="120"/>
      <c r="BD1684" s="120"/>
      <c r="BE1684" s="120"/>
      <c r="BF1684" s="120"/>
      <c r="BG1684" s="117"/>
      <c r="BH1684" s="117"/>
    </row>
    <row r="1685" spans="55:60" x14ac:dyDescent="0.2">
      <c r="BC1685" s="120"/>
      <c r="BD1685" s="120"/>
      <c r="BE1685" s="120"/>
      <c r="BF1685" s="120"/>
      <c r="BG1685" s="117"/>
      <c r="BH1685" s="117"/>
    </row>
    <row r="1686" spans="55:60" x14ac:dyDescent="0.2">
      <c r="BC1686" s="120"/>
      <c r="BD1686" s="120"/>
      <c r="BE1686" s="120"/>
      <c r="BF1686" s="120"/>
      <c r="BG1686" s="117"/>
      <c r="BH1686" s="117"/>
    </row>
    <row r="1687" spans="55:60" x14ac:dyDescent="0.2">
      <c r="BC1687" s="120"/>
      <c r="BD1687" s="120"/>
      <c r="BE1687" s="120"/>
      <c r="BF1687" s="120"/>
      <c r="BG1687" s="117"/>
      <c r="BH1687" s="117"/>
    </row>
    <row r="1688" spans="55:60" x14ac:dyDescent="0.2">
      <c r="BC1688" s="120"/>
      <c r="BD1688" s="120"/>
      <c r="BE1688" s="120"/>
      <c r="BF1688" s="120"/>
      <c r="BG1688" s="117"/>
      <c r="BH1688" s="117"/>
    </row>
    <row r="1689" spans="55:60" x14ac:dyDescent="0.2">
      <c r="BC1689" s="120"/>
      <c r="BD1689" s="120"/>
      <c r="BE1689" s="120"/>
      <c r="BF1689" s="120"/>
      <c r="BG1689" s="117"/>
      <c r="BH1689" s="117"/>
    </row>
    <row r="1690" spans="55:60" x14ac:dyDescent="0.2">
      <c r="BC1690" s="120"/>
      <c r="BD1690" s="120"/>
      <c r="BE1690" s="120"/>
      <c r="BF1690" s="120"/>
      <c r="BG1690" s="117"/>
      <c r="BH1690" s="117"/>
    </row>
    <row r="1691" spans="55:60" x14ac:dyDescent="0.2">
      <c r="BC1691" s="120"/>
      <c r="BD1691" s="120"/>
      <c r="BE1691" s="120"/>
      <c r="BF1691" s="120"/>
      <c r="BG1691" s="117"/>
      <c r="BH1691" s="117"/>
    </row>
    <row r="1692" spans="55:60" x14ac:dyDescent="0.2">
      <c r="BC1692" s="120"/>
      <c r="BD1692" s="120"/>
      <c r="BE1692" s="120"/>
      <c r="BF1692" s="120"/>
      <c r="BG1692" s="117"/>
      <c r="BH1692" s="117"/>
    </row>
    <row r="1693" spans="55:60" x14ac:dyDescent="0.2">
      <c r="BC1693" s="120"/>
      <c r="BD1693" s="120"/>
      <c r="BE1693" s="120"/>
      <c r="BF1693" s="120"/>
      <c r="BG1693" s="117"/>
      <c r="BH1693" s="117"/>
    </row>
    <row r="1694" spans="55:60" x14ac:dyDescent="0.2">
      <c r="BC1694" s="120"/>
      <c r="BD1694" s="120"/>
      <c r="BE1694" s="120"/>
      <c r="BF1694" s="120"/>
      <c r="BG1694" s="117"/>
      <c r="BH1694" s="117"/>
    </row>
    <row r="1695" spans="55:60" x14ac:dyDescent="0.2">
      <c r="BC1695" s="120"/>
      <c r="BD1695" s="120"/>
      <c r="BE1695" s="120"/>
      <c r="BF1695" s="120"/>
      <c r="BG1695" s="117"/>
      <c r="BH1695" s="117"/>
    </row>
    <row r="1696" spans="55:60" x14ac:dyDescent="0.2">
      <c r="BC1696" s="120"/>
      <c r="BD1696" s="120"/>
      <c r="BE1696" s="120"/>
      <c r="BF1696" s="120"/>
      <c r="BG1696" s="117"/>
      <c r="BH1696" s="117"/>
    </row>
    <row r="1697" spans="55:60" x14ac:dyDescent="0.2">
      <c r="BC1697" s="120"/>
      <c r="BD1697" s="120"/>
      <c r="BE1697" s="120"/>
      <c r="BF1697" s="120"/>
      <c r="BG1697" s="117"/>
      <c r="BH1697" s="117"/>
    </row>
    <row r="1698" spans="55:60" x14ac:dyDescent="0.2">
      <c r="BC1698" s="120"/>
      <c r="BD1698" s="120"/>
      <c r="BE1698" s="120"/>
      <c r="BF1698" s="120"/>
      <c r="BG1698" s="117"/>
      <c r="BH1698" s="117"/>
    </row>
    <row r="1699" spans="55:60" x14ac:dyDescent="0.2">
      <c r="BC1699" s="120"/>
      <c r="BD1699" s="120"/>
      <c r="BE1699" s="120"/>
      <c r="BF1699" s="120"/>
      <c r="BG1699" s="117"/>
      <c r="BH1699" s="117"/>
    </row>
    <row r="1700" spans="55:60" x14ac:dyDescent="0.2">
      <c r="BC1700" s="120"/>
      <c r="BD1700" s="120"/>
      <c r="BE1700" s="120"/>
      <c r="BF1700" s="120"/>
      <c r="BG1700" s="117"/>
      <c r="BH1700" s="117"/>
    </row>
    <row r="1701" spans="55:60" x14ac:dyDescent="0.2">
      <c r="BC1701" s="120"/>
      <c r="BD1701" s="120"/>
      <c r="BE1701" s="120"/>
      <c r="BF1701" s="120"/>
      <c r="BG1701" s="117"/>
      <c r="BH1701" s="117"/>
    </row>
    <row r="1702" spans="55:60" x14ac:dyDescent="0.2">
      <c r="BC1702" s="120"/>
      <c r="BD1702" s="120"/>
      <c r="BE1702" s="120"/>
      <c r="BF1702" s="120"/>
      <c r="BG1702" s="117"/>
      <c r="BH1702" s="117"/>
    </row>
    <row r="1703" spans="55:60" x14ac:dyDescent="0.2">
      <c r="BC1703" s="120"/>
      <c r="BD1703" s="120"/>
      <c r="BE1703" s="120"/>
      <c r="BF1703" s="120"/>
      <c r="BG1703" s="117"/>
      <c r="BH1703" s="117"/>
    </row>
    <row r="1704" spans="55:60" x14ac:dyDescent="0.2">
      <c r="BC1704" s="120"/>
      <c r="BD1704" s="120"/>
      <c r="BE1704" s="120"/>
      <c r="BF1704" s="120"/>
      <c r="BG1704" s="117"/>
      <c r="BH1704" s="117"/>
    </row>
    <row r="1705" spans="55:60" x14ac:dyDescent="0.2">
      <c r="BC1705" s="120"/>
      <c r="BD1705" s="120"/>
      <c r="BE1705" s="120"/>
      <c r="BF1705" s="120"/>
      <c r="BG1705" s="117"/>
      <c r="BH1705" s="117"/>
    </row>
    <row r="1706" spans="55:60" x14ac:dyDescent="0.2">
      <c r="BC1706" s="120"/>
      <c r="BD1706" s="120"/>
      <c r="BE1706" s="120"/>
      <c r="BF1706" s="120"/>
      <c r="BG1706" s="117"/>
      <c r="BH1706" s="117"/>
    </row>
    <row r="1707" spans="55:60" x14ac:dyDescent="0.2">
      <c r="BC1707" s="120"/>
      <c r="BD1707" s="120"/>
      <c r="BE1707" s="120"/>
      <c r="BF1707" s="120"/>
      <c r="BG1707" s="117"/>
      <c r="BH1707" s="117"/>
    </row>
    <row r="1708" spans="55:60" x14ac:dyDescent="0.2">
      <c r="BC1708" s="120"/>
      <c r="BD1708" s="120"/>
      <c r="BE1708" s="120"/>
      <c r="BF1708" s="120"/>
      <c r="BG1708" s="117"/>
      <c r="BH1708" s="117"/>
    </row>
    <row r="1709" spans="55:60" x14ac:dyDescent="0.2">
      <c r="BC1709" s="120"/>
      <c r="BD1709" s="120"/>
      <c r="BE1709" s="120"/>
      <c r="BF1709" s="120"/>
      <c r="BG1709" s="117"/>
      <c r="BH1709" s="117"/>
    </row>
    <row r="1710" spans="55:60" x14ac:dyDescent="0.2">
      <c r="BC1710" s="120"/>
      <c r="BD1710" s="120"/>
      <c r="BE1710" s="120"/>
      <c r="BF1710" s="120"/>
      <c r="BG1710" s="117"/>
      <c r="BH1710" s="117"/>
    </row>
    <row r="1711" spans="55:60" x14ac:dyDescent="0.2">
      <c r="BC1711" s="120"/>
      <c r="BD1711" s="120"/>
      <c r="BE1711" s="120"/>
      <c r="BF1711" s="120"/>
      <c r="BG1711" s="117"/>
      <c r="BH1711" s="117"/>
    </row>
    <row r="1712" spans="55:60" x14ac:dyDescent="0.2">
      <c r="BC1712" s="120"/>
      <c r="BD1712" s="120"/>
      <c r="BE1712" s="120"/>
      <c r="BF1712" s="120"/>
      <c r="BG1712" s="117"/>
      <c r="BH1712" s="117"/>
    </row>
    <row r="1713" spans="55:60" x14ac:dyDescent="0.2">
      <c r="BC1713" s="120"/>
      <c r="BD1713" s="120"/>
      <c r="BE1713" s="120"/>
      <c r="BF1713" s="120"/>
      <c r="BG1713" s="117"/>
      <c r="BH1713" s="117"/>
    </row>
    <row r="1714" spans="55:60" x14ac:dyDescent="0.2">
      <c r="BC1714" s="120"/>
      <c r="BD1714" s="120"/>
      <c r="BE1714" s="120"/>
      <c r="BF1714" s="120"/>
      <c r="BG1714" s="117"/>
      <c r="BH1714" s="117"/>
    </row>
    <row r="1715" spans="55:60" x14ac:dyDescent="0.2">
      <c r="BC1715" s="120"/>
      <c r="BD1715" s="120"/>
      <c r="BE1715" s="120"/>
      <c r="BF1715" s="120"/>
      <c r="BG1715" s="117"/>
      <c r="BH1715" s="117"/>
    </row>
    <row r="1716" spans="55:60" x14ac:dyDescent="0.2">
      <c r="BC1716" s="120"/>
      <c r="BD1716" s="120"/>
      <c r="BE1716" s="120"/>
      <c r="BF1716" s="120"/>
      <c r="BG1716" s="117"/>
      <c r="BH1716" s="117"/>
    </row>
    <row r="1717" spans="55:60" x14ac:dyDescent="0.2">
      <c r="BC1717" s="120"/>
      <c r="BD1717" s="120"/>
      <c r="BE1717" s="120"/>
      <c r="BF1717" s="120"/>
      <c r="BG1717" s="117"/>
      <c r="BH1717" s="117"/>
    </row>
    <row r="1718" spans="55:60" x14ac:dyDescent="0.2">
      <c r="BC1718" s="120"/>
      <c r="BD1718" s="120"/>
      <c r="BE1718" s="120"/>
      <c r="BF1718" s="120"/>
      <c r="BG1718" s="117"/>
      <c r="BH1718" s="117"/>
    </row>
    <row r="1719" spans="55:60" x14ac:dyDescent="0.2">
      <c r="BC1719" s="120"/>
      <c r="BD1719" s="120"/>
      <c r="BE1719" s="120"/>
      <c r="BF1719" s="120"/>
      <c r="BG1719" s="117"/>
      <c r="BH1719" s="117"/>
    </row>
    <row r="1720" spans="55:60" x14ac:dyDescent="0.2">
      <c r="BC1720" s="120"/>
      <c r="BD1720" s="120"/>
      <c r="BE1720" s="120"/>
      <c r="BF1720" s="120"/>
      <c r="BG1720" s="117"/>
      <c r="BH1720" s="117"/>
    </row>
    <row r="1721" spans="55:60" x14ac:dyDescent="0.2">
      <c r="BC1721" s="120"/>
      <c r="BD1721" s="120"/>
      <c r="BE1721" s="120"/>
      <c r="BF1721" s="120"/>
      <c r="BG1721" s="117"/>
      <c r="BH1721" s="117"/>
    </row>
    <row r="1722" spans="55:60" x14ac:dyDescent="0.2">
      <c r="BC1722" s="120"/>
      <c r="BD1722" s="120"/>
      <c r="BE1722" s="120"/>
      <c r="BF1722" s="120"/>
      <c r="BG1722" s="117"/>
      <c r="BH1722" s="117"/>
    </row>
    <row r="1723" spans="55:60" x14ac:dyDescent="0.2">
      <c r="BC1723" s="120"/>
      <c r="BD1723" s="120"/>
      <c r="BE1723" s="120"/>
      <c r="BF1723" s="120"/>
      <c r="BG1723" s="117"/>
      <c r="BH1723" s="117"/>
    </row>
    <row r="1724" spans="55:60" x14ac:dyDescent="0.2">
      <c r="BC1724" s="120"/>
      <c r="BD1724" s="120"/>
      <c r="BE1724" s="120"/>
      <c r="BF1724" s="120"/>
      <c r="BG1724" s="117"/>
      <c r="BH1724" s="117"/>
    </row>
    <row r="1725" spans="55:60" x14ac:dyDescent="0.2">
      <c r="BC1725" s="120"/>
      <c r="BD1725" s="120"/>
      <c r="BE1725" s="120"/>
      <c r="BF1725" s="120"/>
      <c r="BG1725" s="117"/>
      <c r="BH1725" s="117"/>
    </row>
    <row r="1726" spans="55:60" x14ac:dyDescent="0.2">
      <c r="BC1726" s="120"/>
      <c r="BD1726" s="120"/>
      <c r="BE1726" s="120"/>
      <c r="BF1726" s="120"/>
      <c r="BG1726" s="117"/>
      <c r="BH1726" s="117"/>
    </row>
    <row r="1727" spans="55:60" x14ac:dyDescent="0.2">
      <c r="BC1727" s="120"/>
      <c r="BD1727" s="120"/>
      <c r="BE1727" s="120"/>
      <c r="BF1727" s="120"/>
      <c r="BG1727" s="117"/>
      <c r="BH1727" s="117"/>
    </row>
    <row r="1728" spans="55:60" x14ac:dyDescent="0.2">
      <c r="BC1728" s="120"/>
      <c r="BD1728" s="120"/>
      <c r="BE1728" s="120"/>
      <c r="BF1728" s="120"/>
      <c r="BG1728" s="117"/>
      <c r="BH1728" s="117"/>
    </row>
    <row r="1729" spans="55:60" x14ac:dyDescent="0.2">
      <c r="BC1729" s="120"/>
      <c r="BD1729" s="120"/>
      <c r="BE1729" s="120"/>
      <c r="BF1729" s="120"/>
      <c r="BG1729" s="117"/>
      <c r="BH1729" s="117"/>
    </row>
    <row r="1730" spans="55:60" x14ac:dyDescent="0.2">
      <c r="BC1730" s="120"/>
      <c r="BD1730" s="120"/>
      <c r="BE1730" s="120"/>
      <c r="BF1730" s="120"/>
      <c r="BG1730" s="117"/>
      <c r="BH1730" s="117"/>
    </row>
    <row r="1731" spans="55:60" x14ac:dyDescent="0.2">
      <c r="BC1731" s="120"/>
      <c r="BD1731" s="120"/>
      <c r="BE1731" s="120"/>
      <c r="BF1731" s="120"/>
      <c r="BG1731" s="117"/>
      <c r="BH1731" s="117"/>
    </row>
    <row r="1732" spans="55:60" x14ac:dyDescent="0.2">
      <c r="BC1732" s="120"/>
      <c r="BD1732" s="120"/>
      <c r="BE1732" s="120"/>
      <c r="BF1732" s="120"/>
      <c r="BG1732" s="117"/>
      <c r="BH1732" s="117"/>
    </row>
    <row r="1733" spans="55:60" x14ac:dyDescent="0.2">
      <c r="BC1733" s="120"/>
      <c r="BD1733" s="120"/>
      <c r="BE1733" s="120"/>
      <c r="BF1733" s="120"/>
      <c r="BG1733" s="117"/>
      <c r="BH1733" s="117"/>
    </row>
    <row r="1734" spans="55:60" x14ac:dyDescent="0.2">
      <c r="BC1734" s="120"/>
      <c r="BD1734" s="120"/>
      <c r="BE1734" s="120"/>
      <c r="BF1734" s="120"/>
      <c r="BG1734" s="117"/>
      <c r="BH1734" s="117"/>
    </row>
    <row r="1735" spans="55:60" x14ac:dyDescent="0.2">
      <c r="BC1735" s="120"/>
      <c r="BD1735" s="120"/>
      <c r="BE1735" s="120"/>
      <c r="BF1735" s="120"/>
      <c r="BG1735" s="117"/>
      <c r="BH1735" s="117"/>
    </row>
    <row r="1736" spans="55:60" x14ac:dyDescent="0.2">
      <c r="BC1736" s="120"/>
      <c r="BD1736" s="120"/>
      <c r="BE1736" s="120"/>
      <c r="BF1736" s="120"/>
      <c r="BG1736" s="117"/>
      <c r="BH1736" s="117"/>
    </row>
    <row r="1737" spans="55:60" x14ac:dyDescent="0.2">
      <c r="BC1737" s="120"/>
      <c r="BD1737" s="120"/>
      <c r="BE1737" s="120"/>
      <c r="BF1737" s="120"/>
      <c r="BG1737" s="117"/>
      <c r="BH1737" s="117"/>
    </row>
    <row r="1738" spans="55:60" x14ac:dyDescent="0.2">
      <c r="BC1738" s="120"/>
      <c r="BD1738" s="120"/>
      <c r="BE1738" s="120"/>
      <c r="BF1738" s="120"/>
      <c r="BG1738" s="117"/>
      <c r="BH1738" s="117"/>
    </row>
    <row r="1739" spans="55:60" x14ac:dyDescent="0.2">
      <c r="BC1739" s="120"/>
      <c r="BD1739" s="120"/>
      <c r="BE1739" s="120"/>
      <c r="BF1739" s="120"/>
      <c r="BG1739" s="117"/>
      <c r="BH1739" s="117"/>
    </row>
    <row r="1740" spans="55:60" x14ac:dyDescent="0.2">
      <c r="BC1740" s="120"/>
      <c r="BD1740" s="120"/>
      <c r="BE1740" s="120"/>
      <c r="BF1740" s="120"/>
      <c r="BG1740" s="117"/>
      <c r="BH1740" s="117"/>
    </row>
    <row r="1741" spans="55:60" x14ac:dyDescent="0.2">
      <c r="BC1741" s="120"/>
      <c r="BD1741" s="120"/>
      <c r="BE1741" s="120"/>
      <c r="BF1741" s="120"/>
      <c r="BG1741" s="117"/>
      <c r="BH1741" s="117"/>
    </row>
    <row r="1742" spans="55:60" x14ac:dyDescent="0.2">
      <c r="BC1742" s="120"/>
      <c r="BD1742" s="120"/>
      <c r="BE1742" s="120"/>
      <c r="BF1742" s="120"/>
      <c r="BG1742" s="117"/>
      <c r="BH1742" s="117"/>
    </row>
    <row r="1743" spans="55:60" x14ac:dyDescent="0.2">
      <c r="BC1743" s="120"/>
      <c r="BD1743" s="120"/>
      <c r="BE1743" s="120"/>
      <c r="BF1743" s="120"/>
      <c r="BG1743" s="117"/>
      <c r="BH1743" s="117"/>
    </row>
    <row r="1744" spans="55:60" x14ac:dyDescent="0.2">
      <c r="BC1744" s="120"/>
      <c r="BD1744" s="120"/>
      <c r="BE1744" s="120"/>
      <c r="BF1744" s="120"/>
      <c r="BG1744" s="117"/>
      <c r="BH1744" s="117"/>
    </row>
    <row r="1745" spans="55:60" x14ac:dyDescent="0.2">
      <c r="BC1745" s="120"/>
      <c r="BD1745" s="120"/>
      <c r="BE1745" s="120"/>
      <c r="BF1745" s="120"/>
      <c r="BG1745" s="117"/>
      <c r="BH1745" s="117"/>
    </row>
    <row r="1746" spans="55:60" x14ac:dyDescent="0.2">
      <c r="BC1746" s="120"/>
      <c r="BD1746" s="120"/>
      <c r="BE1746" s="120"/>
      <c r="BF1746" s="120"/>
      <c r="BG1746" s="117"/>
      <c r="BH1746" s="117"/>
    </row>
    <row r="1747" spans="55:60" x14ac:dyDescent="0.2">
      <c r="BC1747" s="120"/>
      <c r="BD1747" s="120"/>
      <c r="BE1747" s="120"/>
      <c r="BF1747" s="120"/>
      <c r="BG1747" s="117"/>
      <c r="BH1747" s="117"/>
    </row>
    <row r="1748" spans="55:60" x14ac:dyDescent="0.2">
      <c r="BC1748" s="120"/>
      <c r="BD1748" s="120"/>
      <c r="BE1748" s="120"/>
      <c r="BF1748" s="120"/>
      <c r="BG1748" s="117"/>
      <c r="BH1748" s="117"/>
    </row>
    <row r="1749" spans="55:60" x14ac:dyDescent="0.2">
      <c r="BC1749" s="120"/>
      <c r="BD1749" s="120"/>
      <c r="BE1749" s="120"/>
      <c r="BF1749" s="120"/>
      <c r="BG1749" s="117"/>
      <c r="BH1749" s="117"/>
    </row>
    <row r="1750" spans="55:60" x14ac:dyDescent="0.2">
      <c r="BC1750" s="120"/>
      <c r="BD1750" s="120"/>
      <c r="BE1750" s="120"/>
      <c r="BF1750" s="120"/>
      <c r="BG1750" s="117"/>
      <c r="BH1750" s="117"/>
    </row>
    <row r="1751" spans="55:60" x14ac:dyDescent="0.2">
      <c r="BC1751" s="120"/>
      <c r="BD1751" s="120"/>
      <c r="BE1751" s="120"/>
      <c r="BF1751" s="120"/>
      <c r="BG1751" s="117"/>
      <c r="BH1751" s="117"/>
    </row>
    <row r="1752" spans="55:60" x14ac:dyDescent="0.2">
      <c r="BC1752" s="120"/>
      <c r="BD1752" s="120"/>
      <c r="BE1752" s="120"/>
      <c r="BF1752" s="120"/>
      <c r="BG1752" s="117"/>
      <c r="BH1752" s="117"/>
    </row>
    <row r="1753" spans="55:60" x14ac:dyDescent="0.2">
      <c r="BC1753" s="120"/>
      <c r="BD1753" s="120"/>
      <c r="BE1753" s="120"/>
      <c r="BF1753" s="120"/>
      <c r="BG1753" s="117"/>
      <c r="BH1753" s="117"/>
    </row>
    <row r="1754" spans="55:60" x14ac:dyDescent="0.2">
      <c r="BC1754" s="120"/>
      <c r="BD1754" s="120"/>
      <c r="BE1754" s="120"/>
      <c r="BF1754" s="120"/>
      <c r="BG1754" s="117"/>
      <c r="BH1754" s="117"/>
    </row>
    <row r="1755" spans="55:60" x14ac:dyDescent="0.2">
      <c r="BC1755" s="120"/>
      <c r="BD1755" s="120"/>
      <c r="BE1755" s="120"/>
      <c r="BF1755" s="120"/>
      <c r="BG1755" s="117"/>
      <c r="BH1755" s="117"/>
    </row>
    <row r="1756" spans="55:60" x14ac:dyDescent="0.2">
      <c r="BC1756" s="120"/>
      <c r="BD1756" s="120"/>
      <c r="BE1756" s="120"/>
      <c r="BF1756" s="120"/>
      <c r="BG1756" s="117"/>
      <c r="BH1756" s="117"/>
    </row>
    <row r="1757" spans="55:60" x14ac:dyDescent="0.2">
      <c r="BC1757" s="120"/>
      <c r="BD1757" s="120"/>
      <c r="BE1757" s="120"/>
      <c r="BF1757" s="120"/>
      <c r="BG1757" s="117"/>
      <c r="BH1757" s="117"/>
    </row>
    <row r="1758" spans="55:60" x14ac:dyDescent="0.2">
      <c r="BC1758" s="120"/>
      <c r="BD1758" s="120"/>
      <c r="BE1758" s="120"/>
      <c r="BF1758" s="120"/>
      <c r="BG1758" s="117"/>
      <c r="BH1758" s="117"/>
    </row>
    <row r="1759" spans="55:60" x14ac:dyDescent="0.2">
      <c r="BC1759" s="120"/>
      <c r="BD1759" s="120"/>
      <c r="BE1759" s="120"/>
      <c r="BF1759" s="120"/>
      <c r="BG1759" s="117"/>
      <c r="BH1759" s="117"/>
    </row>
    <row r="1760" spans="55:60" x14ac:dyDescent="0.2">
      <c r="BC1760" s="120"/>
      <c r="BD1760" s="120"/>
      <c r="BE1760" s="120"/>
      <c r="BF1760" s="120"/>
      <c r="BG1760" s="117"/>
      <c r="BH1760" s="117"/>
    </row>
    <row r="1761" spans="55:60" x14ac:dyDescent="0.2">
      <c r="BC1761" s="120"/>
      <c r="BD1761" s="120"/>
      <c r="BE1761" s="120"/>
      <c r="BF1761" s="120"/>
      <c r="BG1761" s="117"/>
      <c r="BH1761" s="117"/>
    </row>
    <row r="1762" spans="55:60" x14ac:dyDescent="0.2">
      <c r="BC1762" s="120"/>
      <c r="BD1762" s="120"/>
      <c r="BE1762" s="120"/>
      <c r="BF1762" s="120"/>
      <c r="BG1762" s="117"/>
      <c r="BH1762" s="117"/>
    </row>
    <row r="1763" spans="55:60" x14ac:dyDescent="0.2">
      <c r="BC1763" s="120"/>
      <c r="BD1763" s="120"/>
      <c r="BE1763" s="120"/>
      <c r="BF1763" s="120"/>
      <c r="BG1763" s="117"/>
      <c r="BH1763" s="117"/>
    </row>
    <row r="1764" spans="55:60" x14ac:dyDescent="0.2">
      <c r="BC1764" s="120"/>
      <c r="BD1764" s="120"/>
      <c r="BE1764" s="120"/>
      <c r="BF1764" s="120"/>
      <c r="BG1764" s="117"/>
      <c r="BH1764" s="117"/>
    </row>
    <row r="1765" spans="55:60" x14ac:dyDescent="0.2">
      <c r="BC1765" s="120"/>
      <c r="BD1765" s="120"/>
      <c r="BE1765" s="120"/>
      <c r="BF1765" s="120"/>
      <c r="BG1765" s="117"/>
      <c r="BH1765" s="117"/>
    </row>
    <row r="1766" spans="55:60" x14ac:dyDescent="0.2">
      <c r="BC1766" s="120"/>
      <c r="BD1766" s="120"/>
      <c r="BE1766" s="120"/>
      <c r="BF1766" s="120"/>
      <c r="BG1766" s="117"/>
      <c r="BH1766" s="117"/>
    </row>
    <row r="1767" spans="55:60" x14ac:dyDescent="0.2">
      <c r="BC1767" s="120"/>
      <c r="BD1767" s="120"/>
      <c r="BE1767" s="120"/>
      <c r="BF1767" s="120"/>
      <c r="BG1767" s="117"/>
      <c r="BH1767" s="117"/>
    </row>
    <row r="1768" spans="55:60" x14ac:dyDescent="0.2">
      <c r="BC1768" s="120"/>
      <c r="BD1768" s="120"/>
      <c r="BE1768" s="120"/>
      <c r="BF1768" s="120"/>
      <c r="BG1768" s="117"/>
      <c r="BH1768" s="117"/>
    </row>
    <row r="1769" spans="55:60" x14ac:dyDescent="0.2">
      <c r="BC1769" s="120"/>
      <c r="BD1769" s="120"/>
      <c r="BE1769" s="120"/>
      <c r="BF1769" s="120"/>
      <c r="BG1769" s="117"/>
      <c r="BH1769" s="117"/>
    </row>
    <row r="1770" spans="55:60" x14ac:dyDescent="0.2">
      <c r="BC1770" s="120"/>
      <c r="BD1770" s="120"/>
      <c r="BE1770" s="120"/>
      <c r="BF1770" s="120"/>
      <c r="BG1770" s="117"/>
      <c r="BH1770" s="117"/>
    </row>
    <row r="1771" spans="55:60" x14ac:dyDescent="0.2">
      <c r="BC1771" s="120"/>
      <c r="BD1771" s="120"/>
      <c r="BE1771" s="120"/>
      <c r="BF1771" s="120"/>
      <c r="BG1771" s="117"/>
      <c r="BH1771" s="117"/>
    </row>
    <row r="1772" spans="55:60" x14ac:dyDescent="0.2">
      <c r="BC1772" s="120"/>
      <c r="BD1772" s="120"/>
      <c r="BE1772" s="120"/>
      <c r="BF1772" s="120"/>
      <c r="BG1772" s="117"/>
      <c r="BH1772" s="117"/>
    </row>
    <row r="1773" spans="55:60" x14ac:dyDescent="0.2">
      <c r="BC1773" s="120"/>
      <c r="BD1773" s="120"/>
      <c r="BE1773" s="120"/>
      <c r="BF1773" s="120"/>
      <c r="BG1773" s="117"/>
      <c r="BH1773" s="117"/>
    </row>
    <row r="1774" spans="55:60" x14ac:dyDescent="0.2">
      <c r="BC1774" s="120"/>
      <c r="BD1774" s="120"/>
      <c r="BE1774" s="120"/>
      <c r="BF1774" s="120"/>
      <c r="BG1774" s="117"/>
      <c r="BH1774" s="117"/>
    </row>
    <row r="1775" spans="55:60" x14ac:dyDescent="0.2">
      <c r="BC1775" s="120"/>
      <c r="BD1775" s="120"/>
      <c r="BE1775" s="120"/>
      <c r="BF1775" s="120"/>
      <c r="BG1775" s="117"/>
      <c r="BH1775" s="117"/>
    </row>
    <row r="1776" spans="55:60" x14ac:dyDescent="0.2">
      <c r="BC1776" s="120"/>
      <c r="BD1776" s="120"/>
      <c r="BE1776" s="120"/>
      <c r="BF1776" s="120"/>
      <c r="BG1776" s="117"/>
      <c r="BH1776" s="117"/>
    </row>
    <row r="1777" spans="55:60" x14ac:dyDescent="0.2">
      <c r="BC1777" s="120"/>
      <c r="BD1777" s="120"/>
      <c r="BE1777" s="120"/>
      <c r="BF1777" s="120"/>
      <c r="BG1777" s="117"/>
      <c r="BH1777" s="117"/>
    </row>
    <row r="1778" spans="55:60" x14ac:dyDescent="0.2">
      <c r="BC1778" s="120"/>
      <c r="BD1778" s="120"/>
      <c r="BE1778" s="120"/>
      <c r="BF1778" s="120"/>
      <c r="BG1778" s="117"/>
      <c r="BH1778" s="117"/>
    </row>
    <row r="1779" spans="55:60" x14ac:dyDescent="0.2">
      <c r="BC1779" s="120"/>
      <c r="BD1779" s="120"/>
      <c r="BE1779" s="120"/>
      <c r="BF1779" s="120"/>
      <c r="BG1779" s="117"/>
      <c r="BH1779" s="117"/>
    </row>
    <row r="1780" spans="55:60" x14ac:dyDescent="0.2">
      <c r="BC1780" s="120"/>
      <c r="BD1780" s="120"/>
      <c r="BE1780" s="120"/>
      <c r="BF1780" s="120"/>
      <c r="BG1780" s="117"/>
      <c r="BH1780" s="117"/>
    </row>
    <row r="1781" spans="55:60" x14ac:dyDescent="0.2">
      <c r="BC1781" s="120"/>
      <c r="BD1781" s="120"/>
      <c r="BE1781" s="120"/>
      <c r="BF1781" s="120"/>
      <c r="BG1781" s="117"/>
      <c r="BH1781" s="117"/>
    </row>
    <row r="1782" spans="55:60" x14ac:dyDescent="0.2">
      <c r="BC1782" s="120"/>
      <c r="BD1782" s="120"/>
      <c r="BE1782" s="120"/>
      <c r="BF1782" s="120"/>
      <c r="BG1782" s="117"/>
      <c r="BH1782" s="117"/>
    </row>
    <row r="1783" spans="55:60" x14ac:dyDescent="0.2">
      <c r="BC1783" s="120"/>
      <c r="BD1783" s="120"/>
      <c r="BE1783" s="120"/>
      <c r="BF1783" s="120"/>
      <c r="BG1783" s="117"/>
      <c r="BH1783" s="117"/>
    </row>
    <row r="1784" spans="55:60" x14ac:dyDescent="0.2">
      <c r="BC1784" s="120"/>
      <c r="BD1784" s="120"/>
      <c r="BE1784" s="120"/>
      <c r="BF1784" s="120"/>
      <c r="BG1784" s="117"/>
      <c r="BH1784" s="117"/>
    </row>
    <row r="1785" spans="55:60" x14ac:dyDescent="0.2">
      <c r="BC1785" s="120"/>
      <c r="BD1785" s="120"/>
      <c r="BE1785" s="120"/>
      <c r="BF1785" s="120"/>
      <c r="BG1785" s="117"/>
      <c r="BH1785" s="117"/>
    </row>
    <row r="1786" spans="55:60" x14ac:dyDescent="0.2">
      <c r="BC1786" s="120"/>
      <c r="BD1786" s="120"/>
      <c r="BE1786" s="120"/>
      <c r="BF1786" s="120"/>
      <c r="BG1786" s="117"/>
      <c r="BH1786" s="117"/>
    </row>
    <row r="1787" spans="55:60" x14ac:dyDescent="0.2">
      <c r="BC1787" s="120"/>
      <c r="BD1787" s="120"/>
      <c r="BE1787" s="120"/>
      <c r="BF1787" s="120"/>
      <c r="BG1787" s="117"/>
      <c r="BH1787" s="117"/>
    </row>
    <row r="1788" spans="55:60" x14ac:dyDescent="0.2">
      <c r="BC1788" s="120"/>
      <c r="BD1788" s="120"/>
      <c r="BE1788" s="120"/>
      <c r="BF1788" s="120"/>
      <c r="BG1788" s="117"/>
      <c r="BH1788" s="117"/>
    </row>
    <row r="1789" spans="55:60" x14ac:dyDescent="0.2">
      <c r="BC1789" s="120"/>
      <c r="BD1789" s="120"/>
      <c r="BE1789" s="120"/>
      <c r="BF1789" s="120"/>
      <c r="BG1789" s="117"/>
      <c r="BH1789" s="117"/>
    </row>
    <row r="1790" spans="55:60" x14ac:dyDescent="0.2">
      <c r="BC1790" s="120"/>
      <c r="BD1790" s="120"/>
      <c r="BE1790" s="120"/>
      <c r="BF1790" s="120"/>
      <c r="BG1790" s="117"/>
      <c r="BH1790" s="117"/>
    </row>
    <row r="1791" spans="55:60" x14ac:dyDescent="0.2">
      <c r="BC1791" s="120"/>
      <c r="BD1791" s="120"/>
      <c r="BE1791" s="120"/>
      <c r="BF1791" s="120"/>
      <c r="BG1791" s="117"/>
      <c r="BH1791" s="117"/>
    </row>
    <row r="1792" spans="55:60" x14ac:dyDescent="0.2">
      <c r="BC1792" s="120"/>
      <c r="BD1792" s="120"/>
      <c r="BE1792" s="120"/>
      <c r="BF1792" s="120"/>
      <c r="BG1792" s="117"/>
      <c r="BH1792" s="117"/>
    </row>
    <row r="1793" spans="55:60" x14ac:dyDescent="0.2">
      <c r="BC1793" s="120"/>
      <c r="BD1793" s="120"/>
      <c r="BE1793" s="120"/>
      <c r="BF1793" s="120"/>
      <c r="BG1793" s="117"/>
      <c r="BH1793" s="117"/>
    </row>
    <row r="1794" spans="55:60" x14ac:dyDescent="0.2">
      <c r="BC1794" s="120"/>
      <c r="BD1794" s="120"/>
      <c r="BE1794" s="120"/>
      <c r="BF1794" s="120"/>
      <c r="BG1794" s="117"/>
      <c r="BH1794" s="117"/>
    </row>
    <row r="1795" spans="55:60" x14ac:dyDescent="0.2">
      <c r="BC1795" s="120"/>
      <c r="BD1795" s="120"/>
      <c r="BE1795" s="120"/>
      <c r="BF1795" s="120"/>
      <c r="BG1795" s="117"/>
      <c r="BH1795" s="117"/>
    </row>
    <row r="1796" spans="55:60" x14ac:dyDescent="0.2">
      <c r="BC1796" s="120"/>
      <c r="BD1796" s="120"/>
      <c r="BE1796" s="120"/>
      <c r="BF1796" s="120"/>
      <c r="BG1796" s="117"/>
      <c r="BH1796" s="117"/>
    </row>
    <row r="1797" spans="55:60" x14ac:dyDescent="0.2">
      <c r="BC1797" s="120"/>
      <c r="BD1797" s="120"/>
      <c r="BE1797" s="120"/>
      <c r="BF1797" s="120"/>
      <c r="BG1797" s="117"/>
      <c r="BH1797" s="117"/>
    </row>
    <row r="1798" spans="55:60" x14ac:dyDescent="0.2">
      <c r="BC1798" s="120"/>
      <c r="BD1798" s="120"/>
      <c r="BE1798" s="120"/>
      <c r="BF1798" s="120"/>
      <c r="BG1798" s="117"/>
      <c r="BH1798" s="117"/>
    </row>
    <row r="1799" spans="55:60" x14ac:dyDescent="0.2">
      <c r="BC1799" s="120"/>
      <c r="BD1799" s="120"/>
      <c r="BE1799" s="120"/>
      <c r="BF1799" s="120"/>
      <c r="BG1799" s="117"/>
      <c r="BH1799" s="117"/>
    </row>
    <row r="1800" spans="55:60" x14ac:dyDescent="0.2">
      <c r="BC1800" s="120"/>
      <c r="BD1800" s="120"/>
      <c r="BE1800" s="120"/>
      <c r="BF1800" s="120"/>
      <c r="BG1800" s="117"/>
      <c r="BH1800" s="117"/>
    </row>
    <row r="1801" spans="55:60" x14ac:dyDescent="0.2">
      <c r="BC1801" s="120"/>
      <c r="BD1801" s="120"/>
      <c r="BE1801" s="120"/>
      <c r="BF1801" s="120"/>
      <c r="BG1801" s="117"/>
      <c r="BH1801" s="117"/>
    </row>
    <row r="1802" spans="55:60" x14ac:dyDescent="0.2">
      <c r="BC1802" s="120"/>
      <c r="BD1802" s="120"/>
      <c r="BE1802" s="120"/>
      <c r="BF1802" s="120"/>
      <c r="BG1802" s="117"/>
      <c r="BH1802" s="117"/>
    </row>
    <row r="1803" spans="55:60" x14ac:dyDescent="0.2">
      <c r="BC1803" s="120"/>
      <c r="BD1803" s="120"/>
      <c r="BE1803" s="120"/>
      <c r="BF1803" s="120"/>
      <c r="BG1803" s="117"/>
      <c r="BH1803" s="117"/>
    </row>
    <row r="1804" spans="55:60" x14ac:dyDescent="0.2">
      <c r="BC1804" s="120"/>
      <c r="BD1804" s="120"/>
      <c r="BE1804" s="120"/>
      <c r="BF1804" s="120"/>
      <c r="BG1804" s="117"/>
      <c r="BH1804" s="117"/>
    </row>
    <row r="1805" spans="55:60" x14ac:dyDescent="0.2">
      <c r="BC1805" s="120"/>
      <c r="BD1805" s="120"/>
      <c r="BE1805" s="120"/>
      <c r="BF1805" s="120"/>
      <c r="BG1805" s="117"/>
      <c r="BH1805" s="117"/>
    </row>
    <row r="1806" spans="55:60" x14ac:dyDescent="0.2">
      <c r="BC1806" s="120"/>
      <c r="BD1806" s="120"/>
      <c r="BE1806" s="120"/>
      <c r="BF1806" s="120"/>
      <c r="BG1806" s="117"/>
      <c r="BH1806" s="117"/>
    </row>
    <row r="1807" spans="55:60" x14ac:dyDescent="0.2">
      <c r="BC1807" s="120"/>
      <c r="BD1807" s="120"/>
      <c r="BE1807" s="120"/>
      <c r="BF1807" s="120"/>
      <c r="BG1807" s="117"/>
      <c r="BH1807" s="117"/>
    </row>
    <row r="1808" spans="55:60" x14ac:dyDescent="0.2">
      <c r="BC1808" s="120"/>
      <c r="BD1808" s="120"/>
      <c r="BE1808" s="120"/>
      <c r="BF1808" s="120"/>
      <c r="BG1808" s="117"/>
      <c r="BH1808" s="117"/>
    </row>
    <row r="1809" spans="55:60" x14ac:dyDescent="0.2">
      <c r="BC1809" s="120"/>
      <c r="BD1809" s="120"/>
      <c r="BE1809" s="120"/>
      <c r="BF1809" s="120"/>
      <c r="BG1809" s="117"/>
      <c r="BH1809" s="117"/>
    </row>
    <row r="1810" spans="55:60" x14ac:dyDescent="0.2">
      <c r="BC1810" s="120"/>
      <c r="BD1810" s="120"/>
      <c r="BE1810" s="120"/>
      <c r="BF1810" s="120"/>
      <c r="BG1810" s="117"/>
      <c r="BH1810" s="117"/>
    </row>
    <row r="1811" spans="55:60" x14ac:dyDescent="0.2">
      <c r="BC1811" s="120"/>
      <c r="BD1811" s="120"/>
      <c r="BE1811" s="120"/>
      <c r="BF1811" s="120"/>
      <c r="BG1811" s="117"/>
      <c r="BH1811" s="117"/>
    </row>
    <row r="1812" spans="55:60" x14ac:dyDescent="0.2">
      <c r="BC1812" s="120"/>
      <c r="BD1812" s="120"/>
      <c r="BE1812" s="120"/>
      <c r="BF1812" s="120"/>
      <c r="BG1812" s="117"/>
      <c r="BH1812" s="117"/>
    </row>
    <row r="1813" spans="55:60" x14ac:dyDescent="0.2">
      <c r="BC1813" s="120"/>
      <c r="BD1813" s="120"/>
      <c r="BE1813" s="120"/>
      <c r="BF1813" s="120"/>
      <c r="BG1813" s="117"/>
      <c r="BH1813" s="117"/>
    </row>
    <row r="1814" spans="55:60" x14ac:dyDescent="0.2">
      <c r="BC1814" s="120"/>
      <c r="BD1814" s="120"/>
      <c r="BE1814" s="120"/>
      <c r="BF1814" s="120"/>
      <c r="BG1814" s="117"/>
      <c r="BH1814" s="117"/>
    </row>
    <row r="1815" spans="55:60" x14ac:dyDescent="0.2">
      <c r="BC1815" s="120"/>
      <c r="BD1815" s="120"/>
      <c r="BE1815" s="120"/>
      <c r="BF1815" s="120"/>
      <c r="BG1815" s="117"/>
      <c r="BH1815" s="117"/>
    </row>
    <row r="1816" spans="55:60" x14ac:dyDescent="0.2">
      <c r="BC1816" s="120"/>
      <c r="BD1816" s="120"/>
      <c r="BE1816" s="120"/>
      <c r="BF1816" s="120"/>
      <c r="BG1816" s="117"/>
      <c r="BH1816" s="117"/>
    </row>
    <row r="1817" spans="55:60" x14ac:dyDescent="0.2">
      <c r="BC1817" s="120"/>
      <c r="BD1817" s="120"/>
      <c r="BE1817" s="120"/>
      <c r="BF1817" s="120"/>
      <c r="BG1817" s="117"/>
      <c r="BH1817" s="117"/>
    </row>
    <row r="1818" spans="55:60" x14ac:dyDescent="0.2">
      <c r="BC1818" s="120"/>
      <c r="BD1818" s="120"/>
      <c r="BE1818" s="120"/>
      <c r="BF1818" s="120"/>
      <c r="BG1818" s="117"/>
      <c r="BH1818" s="117"/>
    </row>
    <row r="1819" spans="55:60" x14ac:dyDescent="0.2">
      <c r="BC1819" s="120"/>
      <c r="BD1819" s="120"/>
      <c r="BE1819" s="120"/>
      <c r="BF1819" s="120"/>
      <c r="BG1819" s="117"/>
      <c r="BH1819" s="117"/>
    </row>
    <row r="1820" spans="55:60" x14ac:dyDescent="0.2">
      <c r="BC1820" s="120"/>
      <c r="BD1820" s="120"/>
      <c r="BE1820" s="120"/>
      <c r="BF1820" s="120"/>
      <c r="BG1820" s="117"/>
      <c r="BH1820" s="117"/>
    </row>
    <row r="1821" spans="55:60" x14ac:dyDescent="0.2">
      <c r="BC1821" s="120"/>
      <c r="BD1821" s="120"/>
      <c r="BE1821" s="120"/>
      <c r="BF1821" s="120"/>
      <c r="BG1821" s="117"/>
      <c r="BH1821" s="117"/>
    </row>
    <row r="1822" spans="55:60" x14ac:dyDescent="0.2">
      <c r="BC1822" s="120"/>
      <c r="BD1822" s="120"/>
      <c r="BE1822" s="120"/>
      <c r="BF1822" s="120"/>
      <c r="BG1822" s="117"/>
      <c r="BH1822" s="117"/>
    </row>
    <row r="1823" spans="55:60" x14ac:dyDescent="0.2">
      <c r="BC1823" s="120"/>
      <c r="BD1823" s="120"/>
      <c r="BE1823" s="120"/>
      <c r="BF1823" s="120"/>
      <c r="BG1823" s="117"/>
      <c r="BH1823" s="117"/>
    </row>
    <row r="1824" spans="55:60" x14ac:dyDescent="0.2">
      <c r="BC1824" s="120"/>
      <c r="BD1824" s="120"/>
      <c r="BE1824" s="120"/>
      <c r="BF1824" s="120"/>
      <c r="BG1824" s="117"/>
      <c r="BH1824" s="117"/>
    </row>
    <row r="1825" spans="55:60" x14ac:dyDescent="0.2">
      <c r="BC1825" s="120"/>
      <c r="BD1825" s="120"/>
      <c r="BE1825" s="120"/>
      <c r="BF1825" s="120"/>
      <c r="BG1825" s="117"/>
      <c r="BH1825" s="117"/>
    </row>
    <row r="1826" spans="55:60" x14ac:dyDescent="0.2">
      <c r="BC1826" s="120"/>
      <c r="BD1826" s="120"/>
      <c r="BE1826" s="120"/>
      <c r="BF1826" s="120"/>
      <c r="BG1826" s="117"/>
      <c r="BH1826" s="117"/>
    </row>
    <row r="1827" spans="55:60" x14ac:dyDescent="0.2">
      <c r="BC1827" s="120"/>
      <c r="BD1827" s="120"/>
      <c r="BE1827" s="120"/>
      <c r="BF1827" s="120"/>
      <c r="BG1827" s="117"/>
      <c r="BH1827" s="117"/>
    </row>
    <row r="1828" spans="55:60" x14ac:dyDescent="0.2">
      <c r="BC1828" s="120"/>
      <c r="BD1828" s="120"/>
      <c r="BE1828" s="120"/>
      <c r="BF1828" s="120"/>
      <c r="BG1828" s="117"/>
      <c r="BH1828" s="117"/>
    </row>
    <row r="1829" spans="55:60" x14ac:dyDescent="0.2">
      <c r="BC1829" s="120"/>
      <c r="BD1829" s="120"/>
      <c r="BE1829" s="120"/>
      <c r="BF1829" s="120"/>
      <c r="BG1829" s="117"/>
      <c r="BH1829" s="117"/>
    </row>
    <row r="1830" spans="55:60" x14ac:dyDescent="0.2">
      <c r="BC1830" s="120"/>
      <c r="BD1830" s="120"/>
      <c r="BE1830" s="120"/>
      <c r="BF1830" s="120"/>
      <c r="BG1830" s="117"/>
      <c r="BH1830" s="117"/>
    </row>
    <row r="1831" spans="55:60" x14ac:dyDescent="0.2">
      <c r="BC1831" s="120"/>
      <c r="BD1831" s="120"/>
      <c r="BE1831" s="120"/>
      <c r="BF1831" s="120"/>
      <c r="BG1831" s="117"/>
      <c r="BH1831" s="117"/>
    </row>
    <row r="1832" spans="55:60" x14ac:dyDescent="0.2">
      <c r="BC1832" s="120"/>
      <c r="BD1832" s="120"/>
      <c r="BE1832" s="120"/>
      <c r="BF1832" s="120"/>
      <c r="BG1832" s="117"/>
      <c r="BH1832" s="117"/>
    </row>
    <row r="1833" spans="55:60" x14ac:dyDescent="0.2">
      <c r="BC1833" s="120"/>
      <c r="BD1833" s="120"/>
      <c r="BE1833" s="120"/>
      <c r="BF1833" s="120"/>
      <c r="BG1833" s="117"/>
      <c r="BH1833" s="117"/>
    </row>
    <row r="1834" spans="55:60" x14ac:dyDescent="0.2">
      <c r="BC1834" s="120"/>
      <c r="BD1834" s="120"/>
      <c r="BE1834" s="120"/>
      <c r="BF1834" s="120"/>
      <c r="BG1834" s="117"/>
      <c r="BH1834" s="117"/>
    </row>
    <row r="1835" spans="55:60" x14ac:dyDescent="0.2">
      <c r="BC1835" s="120"/>
      <c r="BD1835" s="120"/>
      <c r="BE1835" s="120"/>
      <c r="BF1835" s="120"/>
      <c r="BG1835" s="117"/>
      <c r="BH1835" s="117"/>
    </row>
    <row r="1836" spans="55:60" x14ac:dyDescent="0.2">
      <c r="BC1836" s="120"/>
      <c r="BD1836" s="120"/>
      <c r="BE1836" s="120"/>
      <c r="BF1836" s="120"/>
      <c r="BG1836" s="117"/>
      <c r="BH1836" s="117"/>
    </row>
    <row r="1837" spans="55:60" x14ac:dyDescent="0.2">
      <c r="BC1837" s="120"/>
      <c r="BD1837" s="120"/>
      <c r="BE1837" s="120"/>
      <c r="BF1837" s="120"/>
      <c r="BG1837" s="117"/>
      <c r="BH1837" s="117"/>
    </row>
    <row r="1838" spans="55:60" x14ac:dyDescent="0.2">
      <c r="BC1838" s="120"/>
      <c r="BD1838" s="120"/>
      <c r="BE1838" s="120"/>
      <c r="BF1838" s="120"/>
      <c r="BG1838" s="117"/>
      <c r="BH1838" s="117"/>
    </row>
    <row r="1839" spans="55:60" x14ac:dyDescent="0.2">
      <c r="BC1839" s="120"/>
      <c r="BD1839" s="120"/>
      <c r="BE1839" s="120"/>
      <c r="BF1839" s="120"/>
      <c r="BG1839" s="117"/>
      <c r="BH1839" s="117"/>
    </row>
    <row r="1840" spans="55:60" x14ac:dyDescent="0.2">
      <c r="BC1840" s="120"/>
      <c r="BD1840" s="120"/>
      <c r="BE1840" s="120"/>
      <c r="BF1840" s="120"/>
      <c r="BG1840" s="117"/>
      <c r="BH1840" s="117"/>
    </row>
    <row r="1841" spans="55:60" x14ac:dyDescent="0.2">
      <c r="BC1841" s="120"/>
      <c r="BD1841" s="120"/>
      <c r="BE1841" s="120"/>
      <c r="BF1841" s="120"/>
      <c r="BG1841" s="117"/>
      <c r="BH1841" s="117"/>
    </row>
    <row r="1842" spans="55:60" x14ac:dyDescent="0.2">
      <c r="BC1842" s="120"/>
      <c r="BD1842" s="120"/>
      <c r="BE1842" s="120"/>
      <c r="BF1842" s="120"/>
      <c r="BG1842" s="117"/>
      <c r="BH1842" s="117"/>
    </row>
    <row r="1843" spans="55:60" x14ac:dyDescent="0.2">
      <c r="BC1843" s="120"/>
      <c r="BD1843" s="120"/>
      <c r="BE1843" s="120"/>
      <c r="BF1843" s="120"/>
      <c r="BG1843" s="117"/>
      <c r="BH1843" s="117"/>
    </row>
    <row r="1844" spans="55:60" x14ac:dyDescent="0.2">
      <c r="BC1844" s="120"/>
      <c r="BD1844" s="120"/>
      <c r="BE1844" s="120"/>
      <c r="BF1844" s="120"/>
      <c r="BG1844" s="117"/>
      <c r="BH1844" s="117"/>
    </row>
    <row r="1845" spans="55:60" x14ac:dyDescent="0.2">
      <c r="BC1845" s="120"/>
      <c r="BD1845" s="120"/>
      <c r="BE1845" s="120"/>
      <c r="BF1845" s="120"/>
      <c r="BG1845" s="117"/>
      <c r="BH1845" s="117"/>
    </row>
    <row r="1846" spans="55:60" x14ac:dyDescent="0.2">
      <c r="BC1846" s="120"/>
      <c r="BD1846" s="120"/>
      <c r="BE1846" s="120"/>
      <c r="BF1846" s="120"/>
      <c r="BG1846" s="117"/>
      <c r="BH1846" s="117"/>
    </row>
    <row r="1847" spans="55:60" x14ac:dyDescent="0.2">
      <c r="BC1847" s="120"/>
      <c r="BD1847" s="120"/>
      <c r="BE1847" s="120"/>
      <c r="BF1847" s="120"/>
      <c r="BG1847" s="117"/>
      <c r="BH1847" s="117"/>
    </row>
    <row r="1848" spans="55:60" x14ac:dyDescent="0.2">
      <c r="BC1848" s="120"/>
      <c r="BD1848" s="120"/>
      <c r="BE1848" s="120"/>
      <c r="BF1848" s="120"/>
      <c r="BG1848" s="117"/>
      <c r="BH1848" s="117"/>
    </row>
    <row r="1849" spans="55:60" x14ac:dyDescent="0.2">
      <c r="BC1849" s="120"/>
      <c r="BD1849" s="120"/>
      <c r="BE1849" s="120"/>
      <c r="BF1849" s="120"/>
      <c r="BG1849" s="117"/>
      <c r="BH1849" s="117"/>
    </row>
    <row r="1850" spans="55:60" x14ac:dyDescent="0.2">
      <c r="BC1850" s="120"/>
      <c r="BD1850" s="120"/>
      <c r="BE1850" s="120"/>
      <c r="BF1850" s="120"/>
      <c r="BG1850" s="117"/>
      <c r="BH1850" s="117"/>
    </row>
    <row r="1851" spans="55:60" x14ac:dyDescent="0.2">
      <c r="BC1851" s="120"/>
      <c r="BD1851" s="120"/>
      <c r="BE1851" s="120"/>
      <c r="BF1851" s="120"/>
      <c r="BG1851" s="117"/>
      <c r="BH1851" s="117"/>
    </row>
    <row r="1852" spans="55:60" x14ac:dyDescent="0.2">
      <c r="BC1852" s="120"/>
      <c r="BD1852" s="120"/>
      <c r="BE1852" s="120"/>
      <c r="BF1852" s="120"/>
      <c r="BG1852" s="117"/>
      <c r="BH1852" s="117"/>
    </row>
    <row r="1853" spans="55:60" x14ac:dyDescent="0.2">
      <c r="BC1853" s="120"/>
      <c r="BD1853" s="120"/>
      <c r="BE1853" s="120"/>
      <c r="BF1853" s="120"/>
      <c r="BG1853" s="117"/>
      <c r="BH1853" s="117"/>
    </row>
    <row r="1854" spans="55:60" x14ac:dyDescent="0.2">
      <c r="BC1854" s="120"/>
      <c r="BD1854" s="120"/>
      <c r="BE1854" s="120"/>
      <c r="BF1854" s="120"/>
      <c r="BG1854" s="117"/>
      <c r="BH1854" s="117"/>
    </row>
    <row r="1855" spans="55:60" x14ac:dyDescent="0.2">
      <c r="BC1855" s="120"/>
      <c r="BD1855" s="120"/>
      <c r="BE1855" s="120"/>
      <c r="BF1855" s="120"/>
      <c r="BG1855" s="117"/>
      <c r="BH1855" s="117"/>
    </row>
    <row r="1856" spans="55:60" x14ac:dyDescent="0.2">
      <c r="BC1856" s="120"/>
      <c r="BD1856" s="120"/>
      <c r="BE1856" s="120"/>
      <c r="BF1856" s="120"/>
      <c r="BG1856" s="117"/>
      <c r="BH1856" s="117"/>
    </row>
    <row r="1857" spans="55:60" x14ac:dyDescent="0.2">
      <c r="BC1857" s="120"/>
      <c r="BD1857" s="120"/>
      <c r="BE1857" s="120"/>
      <c r="BF1857" s="120"/>
      <c r="BG1857" s="117"/>
      <c r="BH1857" s="117"/>
    </row>
    <row r="1858" spans="55:60" x14ac:dyDescent="0.2">
      <c r="BC1858" s="120"/>
      <c r="BD1858" s="120"/>
      <c r="BE1858" s="120"/>
      <c r="BF1858" s="120"/>
      <c r="BG1858" s="117"/>
      <c r="BH1858" s="117"/>
    </row>
    <row r="1859" spans="55:60" x14ac:dyDescent="0.2">
      <c r="BC1859" s="120"/>
      <c r="BD1859" s="120"/>
      <c r="BE1859" s="120"/>
      <c r="BF1859" s="120"/>
      <c r="BG1859" s="117"/>
      <c r="BH1859" s="117"/>
    </row>
    <row r="1860" spans="55:60" x14ac:dyDescent="0.2">
      <c r="BC1860" s="120"/>
      <c r="BD1860" s="120"/>
      <c r="BE1860" s="120"/>
      <c r="BF1860" s="120"/>
      <c r="BG1860" s="117"/>
      <c r="BH1860" s="117"/>
    </row>
    <row r="1861" spans="55:60" x14ac:dyDescent="0.2">
      <c r="BC1861" s="120"/>
      <c r="BD1861" s="120"/>
      <c r="BE1861" s="120"/>
      <c r="BF1861" s="120"/>
      <c r="BG1861" s="117"/>
      <c r="BH1861" s="117"/>
    </row>
    <row r="1862" spans="55:60" x14ac:dyDescent="0.2">
      <c r="BC1862" s="120"/>
      <c r="BD1862" s="120"/>
      <c r="BE1862" s="120"/>
      <c r="BF1862" s="120"/>
      <c r="BG1862" s="117"/>
      <c r="BH1862" s="117"/>
    </row>
    <row r="1863" spans="55:60" x14ac:dyDescent="0.2">
      <c r="BC1863" s="120"/>
      <c r="BD1863" s="120"/>
      <c r="BE1863" s="120"/>
      <c r="BF1863" s="120"/>
      <c r="BG1863" s="117"/>
      <c r="BH1863" s="117"/>
    </row>
    <row r="1864" spans="55:60" x14ac:dyDescent="0.2">
      <c r="BC1864" s="120"/>
      <c r="BD1864" s="120"/>
      <c r="BE1864" s="120"/>
      <c r="BF1864" s="120"/>
      <c r="BG1864" s="117"/>
      <c r="BH1864" s="117"/>
    </row>
    <row r="1865" spans="55:60" x14ac:dyDescent="0.2">
      <c r="BC1865" s="120"/>
      <c r="BD1865" s="120"/>
      <c r="BE1865" s="120"/>
      <c r="BF1865" s="120"/>
      <c r="BG1865" s="117"/>
      <c r="BH1865" s="117"/>
    </row>
    <row r="1866" spans="55:60" x14ac:dyDescent="0.2">
      <c r="BC1866" s="120"/>
      <c r="BD1866" s="120"/>
      <c r="BE1866" s="120"/>
      <c r="BF1866" s="120"/>
      <c r="BG1866" s="117"/>
      <c r="BH1866" s="117"/>
    </row>
    <row r="1867" spans="55:60" x14ac:dyDescent="0.2">
      <c r="BC1867" s="120"/>
      <c r="BD1867" s="120"/>
      <c r="BE1867" s="120"/>
      <c r="BF1867" s="120"/>
      <c r="BG1867" s="117"/>
      <c r="BH1867" s="117"/>
    </row>
    <row r="1868" spans="55:60" x14ac:dyDescent="0.2">
      <c r="BC1868" s="120"/>
      <c r="BD1868" s="120"/>
      <c r="BE1868" s="120"/>
      <c r="BF1868" s="120"/>
      <c r="BG1868" s="117"/>
      <c r="BH1868" s="117"/>
    </row>
    <row r="1869" spans="55:60" x14ac:dyDescent="0.2">
      <c r="BC1869" s="120"/>
      <c r="BD1869" s="120"/>
      <c r="BE1869" s="120"/>
      <c r="BF1869" s="120"/>
      <c r="BG1869" s="117"/>
      <c r="BH1869" s="117"/>
    </row>
    <row r="1870" spans="55:60" x14ac:dyDescent="0.2">
      <c r="BC1870" s="120"/>
      <c r="BD1870" s="120"/>
      <c r="BE1870" s="120"/>
      <c r="BF1870" s="120"/>
      <c r="BG1870" s="117"/>
      <c r="BH1870" s="117"/>
    </row>
    <row r="1871" spans="55:60" x14ac:dyDescent="0.2">
      <c r="BC1871" s="120"/>
      <c r="BD1871" s="120"/>
      <c r="BE1871" s="120"/>
      <c r="BF1871" s="120"/>
      <c r="BG1871" s="117"/>
      <c r="BH1871" s="117"/>
    </row>
    <row r="1872" spans="55:60" x14ac:dyDescent="0.2">
      <c r="BC1872" s="120"/>
      <c r="BD1872" s="120"/>
      <c r="BE1872" s="120"/>
      <c r="BF1872" s="120"/>
      <c r="BG1872" s="117"/>
      <c r="BH1872" s="117"/>
    </row>
    <row r="1873" spans="55:60" x14ac:dyDescent="0.2">
      <c r="BC1873" s="120"/>
      <c r="BD1873" s="120"/>
      <c r="BE1873" s="120"/>
      <c r="BF1873" s="120"/>
      <c r="BG1873" s="117"/>
      <c r="BH1873" s="117"/>
    </row>
    <row r="1874" spans="55:60" x14ac:dyDescent="0.2">
      <c r="BC1874" s="120"/>
      <c r="BD1874" s="120"/>
      <c r="BE1874" s="120"/>
      <c r="BF1874" s="120"/>
      <c r="BG1874" s="117"/>
      <c r="BH1874" s="117"/>
    </row>
    <row r="1875" spans="55:60" x14ac:dyDescent="0.2">
      <c r="BC1875" s="120"/>
      <c r="BD1875" s="120"/>
      <c r="BE1875" s="120"/>
      <c r="BF1875" s="120"/>
      <c r="BG1875" s="117"/>
      <c r="BH1875" s="117"/>
    </row>
    <row r="1876" spans="55:60" x14ac:dyDescent="0.2">
      <c r="BC1876" s="120"/>
      <c r="BD1876" s="120"/>
      <c r="BE1876" s="120"/>
      <c r="BF1876" s="120"/>
      <c r="BG1876" s="117"/>
      <c r="BH1876" s="117"/>
    </row>
    <row r="1877" spans="55:60" x14ac:dyDescent="0.2">
      <c r="BC1877" s="120"/>
      <c r="BD1877" s="120"/>
      <c r="BE1877" s="120"/>
      <c r="BF1877" s="120"/>
      <c r="BG1877" s="117"/>
      <c r="BH1877" s="117"/>
    </row>
    <row r="1878" spans="55:60" x14ac:dyDescent="0.2">
      <c r="BC1878" s="120"/>
      <c r="BD1878" s="120"/>
      <c r="BE1878" s="120"/>
      <c r="BF1878" s="120"/>
      <c r="BG1878" s="117"/>
      <c r="BH1878" s="117"/>
    </row>
    <row r="1879" spans="55:60" x14ac:dyDescent="0.2">
      <c r="BC1879" s="120"/>
      <c r="BD1879" s="120"/>
      <c r="BE1879" s="120"/>
      <c r="BF1879" s="120"/>
      <c r="BG1879" s="117"/>
      <c r="BH1879" s="117"/>
    </row>
    <row r="1880" spans="55:60" x14ac:dyDescent="0.2">
      <c r="BC1880" s="120"/>
      <c r="BD1880" s="120"/>
      <c r="BE1880" s="120"/>
      <c r="BF1880" s="120"/>
      <c r="BG1880" s="117"/>
      <c r="BH1880" s="117"/>
    </row>
    <row r="1881" spans="55:60" x14ac:dyDescent="0.2">
      <c r="BC1881" s="120"/>
      <c r="BD1881" s="120"/>
      <c r="BE1881" s="120"/>
      <c r="BF1881" s="120"/>
      <c r="BG1881" s="117"/>
      <c r="BH1881" s="117"/>
    </row>
    <row r="1882" spans="55:60" x14ac:dyDescent="0.2">
      <c r="BC1882" s="120"/>
      <c r="BD1882" s="120"/>
      <c r="BE1882" s="120"/>
      <c r="BF1882" s="120"/>
      <c r="BG1882" s="117"/>
      <c r="BH1882" s="117"/>
    </row>
    <row r="1883" spans="55:60" x14ac:dyDescent="0.2">
      <c r="BC1883" s="120"/>
      <c r="BD1883" s="120"/>
      <c r="BE1883" s="120"/>
      <c r="BF1883" s="120"/>
      <c r="BG1883" s="117"/>
      <c r="BH1883" s="117"/>
    </row>
    <row r="1884" spans="55:60" x14ac:dyDescent="0.2">
      <c r="BC1884" s="120"/>
      <c r="BD1884" s="120"/>
      <c r="BE1884" s="120"/>
      <c r="BF1884" s="120"/>
      <c r="BG1884" s="117"/>
      <c r="BH1884" s="117"/>
    </row>
    <row r="1885" spans="55:60" x14ac:dyDescent="0.2">
      <c r="BC1885" s="120"/>
      <c r="BD1885" s="120"/>
      <c r="BE1885" s="120"/>
      <c r="BF1885" s="120"/>
      <c r="BG1885" s="117"/>
      <c r="BH1885" s="117"/>
    </row>
    <row r="1886" spans="55:60" x14ac:dyDescent="0.2">
      <c r="BC1886" s="120"/>
      <c r="BD1886" s="120"/>
      <c r="BE1886" s="120"/>
      <c r="BF1886" s="120"/>
      <c r="BG1886" s="117"/>
      <c r="BH1886" s="117"/>
    </row>
    <row r="1887" spans="55:60" x14ac:dyDescent="0.2">
      <c r="BC1887" s="120"/>
      <c r="BD1887" s="120"/>
      <c r="BE1887" s="120"/>
      <c r="BF1887" s="120"/>
      <c r="BG1887" s="117"/>
      <c r="BH1887" s="117"/>
    </row>
    <row r="1888" spans="55:60" x14ac:dyDescent="0.2">
      <c r="BC1888" s="120"/>
      <c r="BD1888" s="120"/>
      <c r="BE1888" s="120"/>
      <c r="BF1888" s="120"/>
      <c r="BG1888" s="117"/>
      <c r="BH1888" s="117"/>
    </row>
    <row r="1889" spans="55:60" x14ac:dyDescent="0.2">
      <c r="BC1889" s="120"/>
      <c r="BD1889" s="120"/>
      <c r="BE1889" s="120"/>
      <c r="BF1889" s="120"/>
      <c r="BG1889" s="117"/>
      <c r="BH1889" s="117"/>
    </row>
    <row r="1890" spans="55:60" x14ac:dyDescent="0.2">
      <c r="BC1890" s="120"/>
      <c r="BD1890" s="120"/>
      <c r="BE1890" s="120"/>
      <c r="BF1890" s="120"/>
      <c r="BG1890" s="117"/>
      <c r="BH1890" s="117"/>
    </row>
    <row r="1891" spans="55:60" x14ac:dyDescent="0.2">
      <c r="BC1891" s="120"/>
      <c r="BD1891" s="120"/>
      <c r="BE1891" s="120"/>
      <c r="BF1891" s="120"/>
      <c r="BG1891" s="117"/>
      <c r="BH1891" s="117"/>
    </row>
    <row r="1892" spans="55:60" x14ac:dyDescent="0.2">
      <c r="BC1892" s="120"/>
      <c r="BD1892" s="120"/>
      <c r="BE1892" s="120"/>
      <c r="BF1892" s="120"/>
      <c r="BG1892" s="117"/>
      <c r="BH1892" s="117"/>
    </row>
    <row r="1893" spans="55:60" x14ac:dyDescent="0.2">
      <c r="BC1893" s="120"/>
      <c r="BD1893" s="120"/>
      <c r="BE1893" s="120"/>
      <c r="BF1893" s="120"/>
      <c r="BG1893" s="117"/>
      <c r="BH1893" s="117"/>
    </row>
    <row r="1894" spans="55:60" x14ac:dyDescent="0.2">
      <c r="BC1894" s="120"/>
      <c r="BD1894" s="120"/>
      <c r="BE1894" s="120"/>
      <c r="BF1894" s="120"/>
      <c r="BG1894" s="117"/>
      <c r="BH1894" s="117"/>
    </row>
    <row r="1895" spans="55:60" x14ac:dyDescent="0.2">
      <c r="BC1895" s="120"/>
      <c r="BD1895" s="120"/>
      <c r="BE1895" s="120"/>
      <c r="BF1895" s="120"/>
      <c r="BG1895" s="117"/>
      <c r="BH1895" s="117"/>
    </row>
    <row r="1896" spans="55:60" x14ac:dyDescent="0.2">
      <c r="BC1896" s="120"/>
      <c r="BD1896" s="120"/>
      <c r="BE1896" s="120"/>
      <c r="BF1896" s="120"/>
      <c r="BG1896" s="117"/>
      <c r="BH1896" s="117"/>
    </row>
    <row r="1897" spans="55:60" x14ac:dyDescent="0.2">
      <c r="BC1897" s="120"/>
      <c r="BD1897" s="120"/>
      <c r="BE1897" s="120"/>
      <c r="BF1897" s="120"/>
      <c r="BG1897" s="117"/>
      <c r="BH1897" s="117"/>
    </row>
    <row r="1898" spans="55:60" x14ac:dyDescent="0.2">
      <c r="BC1898" s="120"/>
      <c r="BD1898" s="120"/>
      <c r="BE1898" s="120"/>
      <c r="BF1898" s="120"/>
      <c r="BG1898" s="117"/>
      <c r="BH1898" s="117"/>
    </row>
    <row r="1899" spans="55:60" x14ac:dyDescent="0.2">
      <c r="BC1899" s="120"/>
      <c r="BD1899" s="120"/>
      <c r="BE1899" s="120"/>
      <c r="BF1899" s="120"/>
      <c r="BG1899" s="117"/>
      <c r="BH1899" s="117"/>
    </row>
    <row r="1900" spans="55:60" x14ac:dyDescent="0.2">
      <c r="BC1900" s="120"/>
      <c r="BD1900" s="120"/>
      <c r="BE1900" s="120"/>
      <c r="BF1900" s="120"/>
      <c r="BG1900" s="117"/>
      <c r="BH1900" s="117"/>
    </row>
    <row r="1901" spans="55:60" x14ac:dyDescent="0.2">
      <c r="BC1901" s="120"/>
      <c r="BD1901" s="120"/>
      <c r="BE1901" s="120"/>
      <c r="BF1901" s="120"/>
      <c r="BG1901" s="117"/>
      <c r="BH1901" s="117"/>
    </row>
    <row r="1902" spans="55:60" x14ac:dyDescent="0.2">
      <c r="BC1902" s="120"/>
      <c r="BD1902" s="120"/>
      <c r="BE1902" s="120"/>
      <c r="BF1902" s="120"/>
      <c r="BG1902" s="117"/>
      <c r="BH1902" s="117"/>
    </row>
    <row r="1903" spans="55:60" x14ac:dyDescent="0.2">
      <c r="BC1903" s="120"/>
      <c r="BD1903" s="120"/>
      <c r="BE1903" s="120"/>
      <c r="BF1903" s="120"/>
      <c r="BG1903" s="117"/>
      <c r="BH1903" s="117"/>
    </row>
    <row r="1904" spans="55:60" x14ac:dyDescent="0.2">
      <c r="BC1904" s="120"/>
      <c r="BD1904" s="120"/>
      <c r="BE1904" s="120"/>
      <c r="BF1904" s="120"/>
      <c r="BG1904" s="117"/>
      <c r="BH1904" s="117"/>
    </row>
    <row r="1905" spans="55:60" x14ac:dyDescent="0.2">
      <c r="BC1905" s="120"/>
      <c r="BD1905" s="120"/>
      <c r="BE1905" s="120"/>
      <c r="BF1905" s="120"/>
      <c r="BG1905" s="117"/>
      <c r="BH1905" s="117"/>
    </row>
    <row r="1906" spans="55:60" x14ac:dyDescent="0.2">
      <c r="BC1906" s="120"/>
      <c r="BD1906" s="120"/>
      <c r="BE1906" s="120"/>
      <c r="BF1906" s="120"/>
      <c r="BG1906" s="117"/>
      <c r="BH1906" s="117"/>
    </row>
    <row r="1907" spans="55:60" x14ac:dyDescent="0.2">
      <c r="BC1907" s="120"/>
      <c r="BD1907" s="120"/>
      <c r="BE1907" s="120"/>
      <c r="BF1907" s="120"/>
      <c r="BG1907" s="117"/>
      <c r="BH1907" s="117"/>
    </row>
    <row r="1908" spans="55:60" x14ac:dyDescent="0.2">
      <c r="BC1908" s="120"/>
      <c r="BD1908" s="120"/>
      <c r="BE1908" s="120"/>
      <c r="BF1908" s="120"/>
      <c r="BG1908" s="117"/>
      <c r="BH1908" s="117"/>
    </row>
    <row r="1909" spans="55:60" x14ac:dyDescent="0.2">
      <c r="BC1909" s="120"/>
      <c r="BD1909" s="120"/>
      <c r="BE1909" s="120"/>
      <c r="BF1909" s="120"/>
      <c r="BG1909" s="117"/>
      <c r="BH1909" s="117"/>
    </row>
    <row r="1910" spans="55:60" x14ac:dyDescent="0.2">
      <c r="BC1910" s="120"/>
      <c r="BD1910" s="120"/>
      <c r="BE1910" s="120"/>
      <c r="BF1910" s="120"/>
      <c r="BG1910" s="117"/>
      <c r="BH1910" s="117"/>
    </row>
    <row r="1911" spans="55:60" x14ac:dyDescent="0.2">
      <c r="BC1911" s="120"/>
      <c r="BD1911" s="120"/>
      <c r="BE1911" s="120"/>
      <c r="BF1911" s="120"/>
      <c r="BG1911" s="117"/>
      <c r="BH1911" s="117"/>
    </row>
    <row r="1912" spans="55:60" x14ac:dyDescent="0.2">
      <c r="BC1912" s="120"/>
      <c r="BD1912" s="120"/>
      <c r="BE1912" s="120"/>
      <c r="BF1912" s="120"/>
      <c r="BG1912" s="117"/>
      <c r="BH1912" s="117"/>
    </row>
    <row r="1913" spans="55:60" x14ac:dyDescent="0.2">
      <c r="BC1913" s="120"/>
      <c r="BD1913" s="120"/>
      <c r="BE1913" s="120"/>
      <c r="BF1913" s="120"/>
      <c r="BG1913" s="117"/>
      <c r="BH1913" s="117"/>
    </row>
    <row r="1914" spans="55:60" x14ac:dyDescent="0.2">
      <c r="BC1914" s="120"/>
      <c r="BD1914" s="120"/>
      <c r="BE1914" s="120"/>
      <c r="BF1914" s="120"/>
      <c r="BG1914" s="117"/>
      <c r="BH1914" s="117"/>
    </row>
    <row r="1915" spans="55:60" x14ac:dyDescent="0.2">
      <c r="BC1915" s="120"/>
      <c r="BD1915" s="120"/>
      <c r="BE1915" s="120"/>
      <c r="BF1915" s="120"/>
      <c r="BG1915" s="117"/>
      <c r="BH1915" s="117"/>
    </row>
    <row r="1916" spans="55:60" x14ac:dyDescent="0.2">
      <c r="BC1916" s="120"/>
      <c r="BD1916" s="120"/>
      <c r="BE1916" s="120"/>
      <c r="BF1916" s="120"/>
      <c r="BG1916" s="117"/>
      <c r="BH1916" s="117"/>
    </row>
    <row r="1917" spans="55:60" x14ac:dyDescent="0.2">
      <c r="BC1917" s="120"/>
      <c r="BD1917" s="120"/>
      <c r="BE1917" s="120"/>
      <c r="BF1917" s="120"/>
      <c r="BG1917" s="117"/>
      <c r="BH1917" s="117"/>
    </row>
    <row r="1918" spans="55:60" x14ac:dyDescent="0.2">
      <c r="BC1918" s="120"/>
      <c r="BD1918" s="120"/>
      <c r="BE1918" s="120"/>
      <c r="BF1918" s="120"/>
      <c r="BG1918" s="117"/>
      <c r="BH1918" s="117"/>
    </row>
    <row r="1919" spans="55:60" x14ac:dyDescent="0.2">
      <c r="BC1919" s="120"/>
      <c r="BD1919" s="120"/>
      <c r="BE1919" s="120"/>
      <c r="BF1919" s="120"/>
      <c r="BG1919" s="117"/>
      <c r="BH1919" s="117"/>
    </row>
    <row r="1920" spans="55:60" x14ac:dyDescent="0.2">
      <c r="BC1920" s="120"/>
      <c r="BD1920" s="120"/>
      <c r="BE1920" s="120"/>
      <c r="BF1920" s="120"/>
      <c r="BG1920" s="117"/>
      <c r="BH1920" s="117"/>
    </row>
    <row r="1921" spans="55:60" x14ac:dyDescent="0.2">
      <c r="BC1921" s="120"/>
      <c r="BD1921" s="120"/>
      <c r="BE1921" s="120"/>
      <c r="BF1921" s="120"/>
      <c r="BG1921" s="117"/>
      <c r="BH1921" s="117"/>
    </row>
    <row r="1922" spans="55:60" x14ac:dyDescent="0.2">
      <c r="BC1922" s="120"/>
      <c r="BD1922" s="120"/>
      <c r="BE1922" s="120"/>
      <c r="BF1922" s="120"/>
      <c r="BG1922" s="117"/>
      <c r="BH1922" s="117"/>
    </row>
    <row r="1923" spans="55:60" x14ac:dyDescent="0.2">
      <c r="BC1923" s="120"/>
      <c r="BD1923" s="120"/>
      <c r="BE1923" s="120"/>
      <c r="BF1923" s="120"/>
      <c r="BG1923" s="117"/>
      <c r="BH1923" s="117"/>
    </row>
    <row r="1924" spans="55:60" x14ac:dyDescent="0.2">
      <c r="BC1924" s="120"/>
      <c r="BD1924" s="120"/>
      <c r="BE1924" s="120"/>
      <c r="BF1924" s="120"/>
      <c r="BG1924" s="117"/>
      <c r="BH1924" s="117"/>
    </row>
    <row r="1925" spans="55:60" x14ac:dyDescent="0.2">
      <c r="BC1925" s="120"/>
      <c r="BD1925" s="120"/>
      <c r="BE1925" s="120"/>
      <c r="BF1925" s="120"/>
      <c r="BG1925" s="117"/>
      <c r="BH1925" s="117"/>
    </row>
    <row r="1926" spans="55:60" x14ac:dyDescent="0.2">
      <c r="BC1926" s="120"/>
      <c r="BD1926" s="120"/>
      <c r="BE1926" s="120"/>
      <c r="BF1926" s="120"/>
      <c r="BG1926" s="117"/>
      <c r="BH1926" s="117"/>
    </row>
    <row r="1927" spans="55:60" x14ac:dyDescent="0.2">
      <c r="BC1927" s="120"/>
      <c r="BD1927" s="120"/>
      <c r="BE1927" s="120"/>
      <c r="BF1927" s="120"/>
      <c r="BG1927" s="117"/>
      <c r="BH1927" s="117"/>
    </row>
    <row r="1928" spans="55:60" x14ac:dyDescent="0.2">
      <c r="BC1928" s="120"/>
      <c r="BD1928" s="120"/>
      <c r="BE1928" s="120"/>
      <c r="BF1928" s="120"/>
      <c r="BG1928" s="117"/>
      <c r="BH1928" s="117"/>
    </row>
    <row r="1929" spans="55:60" x14ac:dyDescent="0.2">
      <c r="BC1929" s="120"/>
      <c r="BD1929" s="120"/>
      <c r="BE1929" s="120"/>
      <c r="BF1929" s="120"/>
      <c r="BG1929" s="117"/>
      <c r="BH1929" s="117"/>
    </row>
    <row r="1930" spans="55:60" x14ac:dyDescent="0.2">
      <c r="BC1930" s="120"/>
      <c r="BD1930" s="120"/>
      <c r="BE1930" s="120"/>
      <c r="BF1930" s="120"/>
      <c r="BG1930" s="117"/>
      <c r="BH1930" s="117"/>
    </row>
    <row r="1931" spans="55:60" x14ac:dyDescent="0.2">
      <c r="BC1931" s="120"/>
      <c r="BD1931" s="120"/>
      <c r="BE1931" s="120"/>
      <c r="BF1931" s="120"/>
      <c r="BG1931" s="117"/>
      <c r="BH1931" s="117"/>
    </row>
    <row r="1932" spans="55:60" x14ac:dyDescent="0.2">
      <c r="BC1932" s="120"/>
      <c r="BD1932" s="120"/>
      <c r="BE1932" s="120"/>
      <c r="BF1932" s="120"/>
      <c r="BG1932" s="117"/>
      <c r="BH1932" s="117"/>
    </row>
    <row r="1933" spans="55:60" x14ac:dyDescent="0.2">
      <c r="BC1933" s="120"/>
      <c r="BD1933" s="120"/>
      <c r="BE1933" s="120"/>
      <c r="BF1933" s="120"/>
      <c r="BG1933" s="117"/>
      <c r="BH1933" s="117"/>
    </row>
    <row r="1934" spans="55:60" x14ac:dyDescent="0.2">
      <c r="BC1934" s="120"/>
      <c r="BD1934" s="120"/>
      <c r="BE1934" s="120"/>
      <c r="BF1934" s="120"/>
      <c r="BG1934" s="117"/>
      <c r="BH1934" s="117"/>
    </row>
    <row r="1935" spans="55:60" x14ac:dyDescent="0.2">
      <c r="BC1935" s="120"/>
      <c r="BD1935" s="120"/>
      <c r="BE1935" s="120"/>
      <c r="BF1935" s="120"/>
      <c r="BG1935" s="117"/>
      <c r="BH1935" s="117"/>
    </row>
    <row r="1936" spans="55:60" x14ac:dyDescent="0.2">
      <c r="BC1936" s="120"/>
      <c r="BD1936" s="120"/>
      <c r="BE1936" s="120"/>
      <c r="BF1936" s="120"/>
      <c r="BG1936" s="117"/>
      <c r="BH1936" s="117"/>
    </row>
    <row r="1937" spans="55:60" x14ac:dyDescent="0.2">
      <c r="BC1937" s="120"/>
      <c r="BD1937" s="120"/>
      <c r="BE1937" s="120"/>
      <c r="BF1937" s="120"/>
      <c r="BG1937" s="117"/>
      <c r="BH1937" s="117"/>
    </row>
    <row r="1938" spans="55:60" x14ac:dyDescent="0.2">
      <c r="BC1938" s="120"/>
      <c r="BD1938" s="120"/>
      <c r="BE1938" s="120"/>
      <c r="BF1938" s="120"/>
      <c r="BG1938" s="117"/>
      <c r="BH1938" s="117"/>
    </row>
    <row r="1939" spans="55:60" x14ac:dyDescent="0.2">
      <c r="BC1939" s="120"/>
      <c r="BD1939" s="120"/>
      <c r="BE1939" s="120"/>
      <c r="BF1939" s="120"/>
      <c r="BG1939" s="117"/>
      <c r="BH1939" s="117"/>
    </row>
    <row r="1940" spans="55:60" x14ac:dyDescent="0.2">
      <c r="BC1940" s="120"/>
      <c r="BD1940" s="120"/>
      <c r="BE1940" s="120"/>
      <c r="BF1940" s="120"/>
      <c r="BG1940" s="117"/>
      <c r="BH1940" s="117"/>
    </row>
    <row r="1941" spans="55:60" x14ac:dyDescent="0.2">
      <c r="BC1941" s="120"/>
      <c r="BD1941" s="120"/>
      <c r="BE1941" s="120"/>
      <c r="BF1941" s="120"/>
      <c r="BG1941" s="117"/>
      <c r="BH1941" s="117"/>
    </row>
    <row r="1942" spans="55:60" x14ac:dyDescent="0.2">
      <c r="BC1942" s="120"/>
      <c r="BD1942" s="120"/>
      <c r="BE1942" s="120"/>
      <c r="BF1942" s="120"/>
      <c r="BG1942" s="117"/>
      <c r="BH1942" s="117"/>
    </row>
    <row r="1943" spans="55:60" x14ac:dyDescent="0.2">
      <c r="BC1943" s="120"/>
      <c r="BD1943" s="120"/>
      <c r="BE1943" s="120"/>
      <c r="BF1943" s="120"/>
      <c r="BG1943" s="117"/>
      <c r="BH1943" s="117"/>
    </row>
    <row r="1944" spans="55:60" x14ac:dyDescent="0.2">
      <c r="BC1944" s="120"/>
      <c r="BD1944" s="120"/>
      <c r="BE1944" s="120"/>
      <c r="BF1944" s="120"/>
      <c r="BG1944" s="117"/>
      <c r="BH1944" s="117"/>
    </row>
    <row r="1945" spans="55:60" x14ac:dyDescent="0.2">
      <c r="BC1945" s="120"/>
      <c r="BD1945" s="120"/>
      <c r="BE1945" s="120"/>
      <c r="BF1945" s="120"/>
      <c r="BG1945" s="117"/>
      <c r="BH1945" s="117"/>
    </row>
    <row r="1946" spans="55:60" x14ac:dyDescent="0.2">
      <c r="BC1946" s="120"/>
      <c r="BD1946" s="120"/>
      <c r="BE1946" s="120"/>
      <c r="BF1946" s="120"/>
      <c r="BG1946" s="117"/>
      <c r="BH1946" s="117"/>
    </row>
    <row r="1947" spans="55:60" x14ac:dyDescent="0.2">
      <c r="BC1947" s="120"/>
      <c r="BD1947" s="120"/>
      <c r="BE1947" s="120"/>
      <c r="BF1947" s="120"/>
      <c r="BG1947" s="117"/>
      <c r="BH1947" s="117"/>
    </row>
    <row r="1948" spans="55:60" x14ac:dyDescent="0.2">
      <c r="BC1948" s="120"/>
      <c r="BD1948" s="120"/>
      <c r="BE1948" s="120"/>
      <c r="BF1948" s="120"/>
      <c r="BG1948" s="117"/>
      <c r="BH1948" s="117"/>
    </row>
    <row r="1949" spans="55:60" x14ac:dyDescent="0.2">
      <c r="BC1949" s="120"/>
      <c r="BD1949" s="120"/>
      <c r="BE1949" s="120"/>
      <c r="BF1949" s="120"/>
      <c r="BG1949" s="117"/>
      <c r="BH1949" s="117"/>
    </row>
    <row r="1950" spans="55:60" x14ac:dyDescent="0.2">
      <c r="BC1950" s="120"/>
      <c r="BD1950" s="120"/>
      <c r="BE1950" s="120"/>
      <c r="BF1950" s="120"/>
      <c r="BG1950" s="117"/>
      <c r="BH1950" s="117"/>
    </row>
    <row r="1951" spans="55:60" x14ac:dyDescent="0.2">
      <c r="BC1951" s="120"/>
      <c r="BD1951" s="120"/>
      <c r="BE1951" s="120"/>
      <c r="BF1951" s="120"/>
      <c r="BG1951" s="117"/>
      <c r="BH1951" s="117"/>
    </row>
    <row r="1952" spans="55:60" x14ac:dyDescent="0.2">
      <c r="BC1952" s="120"/>
      <c r="BD1952" s="120"/>
      <c r="BE1952" s="120"/>
      <c r="BF1952" s="120"/>
      <c r="BG1952" s="117"/>
      <c r="BH1952" s="117"/>
    </row>
    <row r="1953" spans="55:60" x14ac:dyDescent="0.2">
      <c r="BC1953" s="120"/>
      <c r="BD1953" s="120"/>
      <c r="BE1953" s="120"/>
      <c r="BF1953" s="120"/>
      <c r="BG1953" s="117"/>
      <c r="BH1953" s="117"/>
    </row>
    <row r="1954" spans="55:60" x14ac:dyDescent="0.2">
      <c r="BC1954" s="120"/>
      <c r="BD1954" s="120"/>
      <c r="BE1954" s="120"/>
      <c r="BF1954" s="120"/>
      <c r="BG1954" s="117"/>
      <c r="BH1954" s="117"/>
    </row>
    <row r="1955" spans="55:60" x14ac:dyDescent="0.2">
      <c r="BC1955" s="120"/>
      <c r="BD1955" s="120"/>
      <c r="BE1955" s="120"/>
      <c r="BF1955" s="120"/>
      <c r="BG1955" s="117"/>
      <c r="BH1955" s="117"/>
    </row>
    <row r="1956" spans="55:60" x14ac:dyDescent="0.2">
      <c r="BC1956" s="120"/>
      <c r="BD1956" s="120"/>
      <c r="BE1956" s="120"/>
      <c r="BF1956" s="120"/>
      <c r="BG1956" s="117"/>
      <c r="BH1956" s="117"/>
    </row>
    <row r="1957" spans="55:60" x14ac:dyDescent="0.2">
      <c r="BC1957" s="120"/>
      <c r="BD1957" s="120"/>
      <c r="BE1957" s="120"/>
      <c r="BF1957" s="120"/>
      <c r="BG1957" s="117"/>
      <c r="BH1957" s="117"/>
    </row>
    <row r="1958" spans="55:60" x14ac:dyDescent="0.2">
      <c r="BC1958" s="120"/>
      <c r="BD1958" s="120"/>
      <c r="BE1958" s="120"/>
      <c r="BF1958" s="120"/>
      <c r="BG1958" s="117"/>
      <c r="BH1958" s="117"/>
    </row>
    <row r="1959" spans="55:60" x14ac:dyDescent="0.2">
      <c r="BC1959" s="120"/>
      <c r="BD1959" s="120"/>
      <c r="BE1959" s="120"/>
      <c r="BF1959" s="120"/>
      <c r="BG1959" s="117"/>
      <c r="BH1959" s="117"/>
    </row>
    <row r="1960" spans="55:60" x14ac:dyDescent="0.2">
      <c r="BC1960" s="120"/>
      <c r="BD1960" s="120"/>
      <c r="BE1960" s="120"/>
      <c r="BF1960" s="120"/>
      <c r="BG1960" s="117"/>
      <c r="BH1960" s="117"/>
    </row>
    <row r="1961" spans="55:60" x14ac:dyDescent="0.2">
      <c r="BC1961" s="120"/>
      <c r="BD1961" s="120"/>
      <c r="BE1961" s="120"/>
      <c r="BF1961" s="120"/>
      <c r="BG1961" s="117"/>
      <c r="BH1961" s="117"/>
    </row>
    <row r="1962" spans="55:60" x14ac:dyDescent="0.2">
      <c r="BC1962" s="120"/>
      <c r="BD1962" s="120"/>
      <c r="BE1962" s="120"/>
      <c r="BF1962" s="120"/>
      <c r="BG1962" s="117"/>
      <c r="BH1962" s="117"/>
    </row>
    <row r="1963" spans="55:60" x14ac:dyDescent="0.2">
      <c r="BC1963" s="120"/>
      <c r="BD1963" s="120"/>
      <c r="BE1963" s="120"/>
      <c r="BF1963" s="120"/>
      <c r="BG1963" s="117"/>
      <c r="BH1963" s="117"/>
    </row>
    <row r="1964" spans="55:60" x14ac:dyDescent="0.2">
      <c r="BC1964" s="120"/>
      <c r="BD1964" s="120"/>
      <c r="BE1964" s="120"/>
      <c r="BF1964" s="120"/>
      <c r="BG1964" s="117"/>
      <c r="BH1964" s="117"/>
    </row>
    <row r="1965" spans="55:60" x14ac:dyDescent="0.2">
      <c r="BC1965" s="120"/>
      <c r="BD1965" s="120"/>
      <c r="BE1965" s="120"/>
      <c r="BF1965" s="120"/>
      <c r="BG1965" s="117"/>
      <c r="BH1965" s="117"/>
    </row>
    <row r="1966" spans="55:60" x14ac:dyDescent="0.2">
      <c r="BC1966" s="120"/>
      <c r="BD1966" s="120"/>
      <c r="BE1966" s="120"/>
      <c r="BF1966" s="120"/>
      <c r="BG1966" s="117"/>
      <c r="BH1966" s="117"/>
    </row>
    <row r="1967" spans="55:60" x14ac:dyDescent="0.2">
      <c r="BC1967" s="120"/>
      <c r="BD1967" s="120"/>
      <c r="BE1967" s="120"/>
      <c r="BF1967" s="120"/>
      <c r="BG1967" s="117"/>
      <c r="BH1967" s="117"/>
    </row>
    <row r="1968" spans="55:60" x14ac:dyDescent="0.2">
      <c r="BC1968" s="120"/>
      <c r="BD1968" s="120"/>
      <c r="BE1968" s="120"/>
      <c r="BF1968" s="120"/>
      <c r="BG1968" s="117"/>
      <c r="BH1968" s="117"/>
    </row>
    <row r="1969" spans="55:60" x14ac:dyDescent="0.2">
      <c r="BC1969" s="120"/>
      <c r="BD1969" s="120"/>
      <c r="BE1969" s="120"/>
      <c r="BF1969" s="120"/>
      <c r="BG1969" s="117"/>
      <c r="BH1969" s="117"/>
    </row>
    <row r="1970" spans="55:60" x14ac:dyDescent="0.2">
      <c r="BC1970" s="120"/>
      <c r="BD1970" s="120"/>
      <c r="BE1970" s="120"/>
      <c r="BF1970" s="120"/>
      <c r="BG1970" s="117"/>
      <c r="BH1970" s="117"/>
    </row>
    <row r="1971" spans="55:60" x14ac:dyDescent="0.2">
      <c r="BC1971" s="120"/>
      <c r="BD1971" s="120"/>
      <c r="BE1971" s="120"/>
      <c r="BF1971" s="120"/>
      <c r="BG1971" s="117"/>
      <c r="BH1971" s="117"/>
    </row>
    <row r="1972" spans="55:60" x14ac:dyDescent="0.2">
      <c r="BC1972" s="120"/>
      <c r="BD1972" s="120"/>
      <c r="BE1972" s="120"/>
      <c r="BF1972" s="120"/>
      <c r="BG1972" s="117"/>
      <c r="BH1972" s="117"/>
    </row>
    <row r="1973" spans="55:60" x14ac:dyDescent="0.2">
      <c r="BC1973" s="120"/>
      <c r="BD1973" s="120"/>
      <c r="BE1973" s="120"/>
      <c r="BF1973" s="120"/>
      <c r="BG1973" s="117"/>
      <c r="BH1973" s="117"/>
    </row>
    <row r="1974" spans="55:60" x14ac:dyDescent="0.2">
      <c r="BC1974" s="120"/>
      <c r="BD1974" s="120"/>
      <c r="BE1974" s="120"/>
      <c r="BF1974" s="120"/>
      <c r="BG1974" s="117"/>
      <c r="BH1974" s="117"/>
    </row>
    <row r="1975" spans="55:60" x14ac:dyDescent="0.2">
      <c r="BC1975" s="120"/>
      <c r="BD1975" s="120"/>
      <c r="BE1975" s="120"/>
      <c r="BF1975" s="120"/>
      <c r="BG1975" s="117"/>
      <c r="BH1975" s="117"/>
    </row>
    <row r="1976" spans="55:60" x14ac:dyDescent="0.2">
      <c r="BC1976" s="120"/>
      <c r="BD1976" s="120"/>
      <c r="BE1976" s="120"/>
      <c r="BF1976" s="120"/>
      <c r="BG1976" s="117"/>
      <c r="BH1976" s="117"/>
    </row>
    <row r="1977" spans="55:60" x14ac:dyDescent="0.2">
      <c r="BC1977" s="120"/>
      <c r="BD1977" s="120"/>
      <c r="BE1977" s="120"/>
      <c r="BF1977" s="120"/>
      <c r="BG1977" s="117"/>
      <c r="BH1977" s="117"/>
    </row>
    <row r="1978" spans="55:60" x14ac:dyDescent="0.2">
      <c r="BC1978" s="120"/>
      <c r="BD1978" s="120"/>
      <c r="BE1978" s="120"/>
      <c r="BF1978" s="120"/>
      <c r="BG1978" s="117"/>
      <c r="BH1978" s="117"/>
    </row>
    <row r="1979" spans="55:60" x14ac:dyDescent="0.2">
      <c r="BC1979" s="120"/>
      <c r="BD1979" s="120"/>
      <c r="BE1979" s="120"/>
      <c r="BF1979" s="120"/>
      <c r="BG1979" s="117"/>
      <c r="BH1979" s="117"/>
    </row>
    <row r="1980" spans="55:60" x14ac:dyDescent="0.2">
      <c r="BC1980" s="120"/>
      <c r="BD1980" s="120"/>
      <c r="BE1980" s="120"/>
      <c r="BF1980" s="120"/>
      <c r="BG1980" s="117"/>
      <c r="BH1980" s="117"/>
    </row>
    <row r="1981" spans="55:60" x14ac:dyDescent="0.2">
      <c r="BC1981" s="120"/>
      <c r="BD1981" s="120"/>
      <c r="BE1981" s="120"/>
      <c r="BF1981" s="120"/>
      <c r="BG1981" s="117"/>
      <c r="BH1981" s="117"/>
    </row>
    <row r="1982" spans="55:60" x14ac:dyDescent="0.2">
      <c r="BC1982" s="120"/>
      <c r="BD1982" s="120"/>
      <c r="BE1982" s="120"/>
      <c r="BF1982" s="120"/>
      <c r="BG1982" s="117"/>
      <c r="BH1982" s="117"/>
    </row>
    <row r="1983" spans="55:60" x14ac:dyDescent="0.2">
      <c r="BC1983" s="120"/>
      <c r="BD1983" s="120"/>
      <c r="BE1983" s="120"/>
      <c r="BF1983" s="120"/>
      <c r="BG1983" s="117"/>
      <c r="BH1983" s="117"/>
    </row>
    <row r="1984" spans="55:60" x14ac:dyDescent="0.2">
      <c r="BC1984" s="120"/>
      <c r="BD1984" s="120"/>
      <c r="BE1984" s="120"/>
      <c r="BF1984" s="120"/>
      <c r="BG1984" s="117"/>
      <c r="BH1984" s="117"/>
    </row>
    <row r="1985" spans="55:60" x14ac:dyDescent="0.2">
      <c r="BC1985" s="120"/>
      <c r="BD1985" s="120"/>
      <c r="BE1985" s="120"/>
      <c r="BF1985" s="120"/>
      <c r="BG1985" s="117"/>
      <c r="BH1985" s="117"/>
    </row>
    <row r="1986" spans="55:60" x14ac:dyDescent="0.2">
      <c r="BC1986" s="120"/>
      <c r="BD1986" s="120"/>
      <c r="BE1986" s="120"/>
      <c r="BF1986" s="120"/>
      <c r="BG1986" s="117"/>
      <c r="BH1986" s="117"/>
    </row>
    <row r="1987" spans="55:60" x14ac:dyDescent="0.2">
      <c r="BC1987" s="120"/>
      <c r="BD1987" s="120"/>
      <c r="BE1987" s="120"/>
      <c r="BF1987" s="120"/>
      <c r="BG1987" s="117"/>
      <c r="BH1987" s="117"/>
    </row>
    <row r="1988" spans="55:60" x14ac:dyDescent="0.2">
      <c r="BC1988" s="120"/>
      <c r="BD1988" s="120"/>
      <c r="BE1988" s="120"/>
      <c r="BF1988" s="120"/>
      <c r="BG1988" s="117"/>
      <c r="BH1988" s="117"/>
    </row>
    <row r="1989" spans="55:60" x14ac:dyDescent="0.2">
      <c r="BC1989" s="120"/>
      <c r="BD1989" s="120"/>
      <c r="BE1989" s="120"/>
      <c r="BF1989" s="120"/>
      <c r="BG1989" s="117"/>
      <c r="BH1989" s="117"/>
    </row>
    <row r="1990" spans="55:60" x14ac:dyDescent="0.2">
      <c r="BC1990" s="120"/>
      <c r="BD1990" s="120"/>
      <c r="BE1990" s="120"/>
      <c r="BF1990" s="120"/>
      <c r="BG1990" s="117"/>
      <c r="BH1990" s="117"/>
    </row>
    <row r="1991" spans="55:60" x14ac:dyDescent="0.2">
      <c r="BC1991" s="120"/>
      <c r="BD1991" s="120"/>
      <c r="BE1991" s="120"/>
      <c r="BF1991" s="120"/>
      <c r="BG1991" s="117"/>
      <c r="BH1991" s="117"/>
    </row>
    <row r="1992" spans="55:60" x14ac:dyDescent="0.2">
      <c r="BC1992" s="120"/>
      <c r="BD1992" s="120"/>
      <c r="BE1992" s="120"/>
      <c r="BF1992" s="120"/>
      <c r="BG1992" s="117"/>
      <c r="BH1992" s="117"/>
    </row>
    <row r="1993" spans="55:60" x14ac:dyDescent="0.2">
      <c r="BC1993" s="120"/>
      <c r="BD1993" s="120"/>
      <c r="BE1993" s="120"/>
      <c r="BF1993" s="120"/>
      <c r="BG1993" s="117"/>
      <c r="BH1993" s="117"/>
    </row>
    <row r="1994" spans="55:60" x14ac:dyDescent="0.2">
      <c r="BC1994" s="120"/>
      <c r="BD1994" s="120"/>
      <c r="BE1994" s="120"/>
      <c r="BF1994" s="120"/>
      <c r="BG1994" s="117"/>
      <c r="BH1994" s="117"/>
    </row>
    <row r="1995" spans="55:60" x14ac:dyDescent="0.2">
      <c r="BC1995" s="120"/>
      <c r="BD1995" s="120"/>
      <c r="BE1995" s="120"/>
      <c r="BF1995" s="120"/>
      <c r="BG1995" s="117"/>
      <c r="BH1995" s="117"/>
    </row>
    <row r="1996" spans="55:60" x14ac:dyDescent="0.2">
      <c r="BC1996" s="120"/>
      <c r="BD1996" s="120"/>
      <c r="BE1996" s="120"/>
      <c r="BF1996" s="120"/>
      <c r="BG1996" s="117"/>
      <c r="BH1996" s="117"/>
    </row>
    <row r="1997" spans="55:60" x14ac:dyDescent="0.2">
      <c r="BC1997" s="120"/>
      <c r="BD1997" s="120"/>
      <c r="BE1997" s="120"/>
      <c r="BF1997" s="120"/>
      <c r="BG1997" s="117"/>
      <c r="BH1997" s="117"/>
    </row>
    <row r="1998" spans="55:60" x14ac:dyDescent="0.2">
      <c r="BC1998" s="120"/>
      <c r="BD1998" s="120"/>
      <c r="BE1998" s="120"/>
      <c r="BF1998" s="120"/>
      <c r="BG1998" s="117"/>
      <c r="BH1998" s="117"/>
    </row>
    <row r="1999" spans="55:60" x14ac:dyDescent="0.2">
      <c r="BC1999" s="120"/>
      <c r="BD1999" s="120"/>
      <c r="BE1999" s="120"/>
      <c r="BF1999" s="120"/>
      <c r="BG1999" s="117"/>
      <c r="BH1999" s="117"/>
    </row>
    <row r="2000" spans="55:60" x14ac:dyDescent="0.2">
      <c r="BC2000" s="120"/>
      <c r="BD2000" s="120"/>
      <c r="BE2000" s="120"/>
      <c r="BF2000" s="120"/>
      <c r="BG2000" s="117"/>
      <c r="BH2000" s="117"/>
    </row>
    <row r="2001" spans="55:60" x14ac:dyDescent="0.2">
      <c r="BC2001" s="120"/>
      <c r="BD2001" s="120"/>
      <c r="BE2001" s="120"/>
      <c r="BF2001" s="120"/>
      <c r="BG2001" s="117"/>
      <c r="BH2001" s="117"/>
    </row>
    <row r="2002" spans="55:60" x14ac:dyDescent="0.2">
      <c r="BC2002" s="120"/>
      <c r="BD2002" s="120"/>
      <c r="BE2002" s="120"/>
      <c r="BF2002" s="120"/>
      <c r="BG2002" s="117"/>
      <c r="BH2002" s="117"/>
    </row>
    <row r="2003" spans="55:60" x14ac:dyDescent="0.2">
      <c r="BC2003" s="120"/>
      <c r="BD2003" s="120"/>
      <c r="BE2003" s="120"/>
      <c r="BF2003" s="120"/>
      <c r="BG2003" s="117"/>
      <c r="BH2003" s="117"/>
    </row>
    <row r="2004" spans="55:60" x14ac:dyDescent="0.2">
      <c r="BC2004" s="120"/>
      <c r="BD2004" s="120"/>
      <c r="BE2004" s="120"/>
      <c r="BF2004" s="120"/>
      <c r="BG2004" s="117"/>
      <c r="BH2004" s="117"/>
    </row>
    <row r="2005" spans="55:60" x14ac:dyDescent="0.2">
      <c r="BC2005" s="120"/>
      <c r="BD2005" s="120"/>
      <c r="BE2005" s="120"/>
      <c r="BF2005" s="120"/>
      <c r="BG2005" s="117"/>
      <c r="BH2005" s="117"/>
    </row>
    <row r="2006" spans="55:60" x14ac:dyDescent="0.2">
      <c r="BC2006" s="120"/>
      <c r="BD2006" s="120"/>
      <c r="BE2006" s="120"/>
      <c r="BF2006" s="120"/>
      <c r="BG2006" s="117"/>
      <c r="BH2006" s="117"/>
    </row>
    <row r="2007" spans="55:60" x14ac:dyDescent="0.2">
      <c r="BC2007" s="120"/>
      <c r="BD2007" s="120"/>
      <c r="BE2007" s="120"/>
      <c r="BF2007" s="120"/>
      <c r="BG2007" s="117"/>
      <c r="BH2007" s="117"/>
    </row>
    <row r="2008" spans="55:60" x14ac:dyDescent="0.2">
      <c r="BC2008" s="120"/>
      <c r="BD2008" s="120"/>
      <c r="BE2008" s="120"/>
      <c r="BF2008" s="120"/>
      <c r="BG2008" s="117"/>
      <c r="BH2008" s="117"/>
    </row>
    <row r="2009" spans="55:60" x14ac:dyDescent="0.2">
      <c r="BC2009" s="120"/>
      <c r="BD2009" s="120"/>
      <c r="BE2009" s="120"/>
      <c r="BF2009" s="120"/>
      <c r="BG2009" s="117"/>
      <c r="BH2009" s="117"/>
    </row>
    <row r="2010" spans="55:60" x14ac:dyDescent="0.2">
      <c r="BC2010" s="120"/>
      <c r="BD2010" s="120"/>
      <c r="BE2010" s="120"/>
      <c r="BF2010" s="120"/>
      <c r="BG2010" s="117"/>
      <c r="BH2010" s="117"/>
    </row>
    <row r="2011" spans="55:60" x14ac:dyDescent="0.2">
      <c r="BC2011" s="120"/>
      <c r="BD2011" s="120"/>
      <c r="BE2011" s="120"/>
      <c r="BF2011" s="120"/>
      <c r="BG2011" s="117"/>
      <c r="BH2011" s="117"/>
    </row>
    <row r="2012" spans="55:60" x14ac:dyDescent="0.2">
      <c r="BC2012" s="120"/>
      <c r="BD2012" s="120"/>
      <c r="BE2012" s="120"/>
      <c r="BF2012" s="120"/>
      <c r="BG2012" s="117"/>
      <c r="BH2012" s="117"/>
    </row>
    <row r="2013" spans="55:60" x14ac:dyDescent="0.2">
      <c r="BC2013" s="120"/>
      <c r="BD2013" s="120"/>
      <c r="BE2013" s="120"/>
      <c r="BF2013" s="120"/>
      <c r="BG2013" s="117"/>
      <c r="BH2013" s="117"/>
    </row>
    <row r="2014" spans="55:60" x14ac:dyDescent="0.2">
      <c r="BC2014" s="120"/>
      <c r="BD2014" s="120"/>
      <c r="BE2014" s="120"/>
      <c r="BF2014" s="120"/>
      <c r="BG2014" s="117"/>
      <c r="BH2014" s="117"/>
    </row>
    <row r="2015" spans="55:60" x14ac:dyDescent="0.2">
      <c r="BC2015" s="120"/>
      <c r="BD2015" s="120"/>
      <c r="BE2015" s="120"/>
      <c r="BF2015" s="120"/>
      <c r="BG2015" s="117"/>
      <c r="BH2015" s="117"/>
    </row>
    <row r="2016" spans="55:60" x14ac:dyDescent="0.2">
      <c r="BC2016" s="120"/>
      <c r="BD2016" s="120"/>
      <c r="BE2016" s="120"/>
      <c r="BF2016" s="120"/>
      <c r="BG2016" s="117"/>
      <c r="BH2016" s="117"/>
    </row>
    <row r="2017" spans="55:60" x14ac:dyDescent="0.2">
      <c r="BC2017" s="120"/>
      <c r="BD2017" s="120"/>
      <c r="BE2017" s="120"/>
      <c r="BF2017" s="120"/>
      <c r="BG2017" s="117"/>
      <c r="BH2017" s="117"/>
    </row>
    <row r="2018" spans="55:60" x14ac:dyDescent="0.2">
      <c r="BC2018" s="120"/>
      <c r="BD2018" s="120"/>
      <c r="BE2018" s="120"/>
      <c r="BF2018" s="120"/>
      <c r="BG2018" s="117"/>
      <c r="BH2018" s="117"/>
    </row>
    <row r="2019" spans="55:60" x14ac:dyDescent="0.2">
      <c r="BC2019" s="120"/>
      <c r="BD2019" s="120"/>
      <c r="BE2019" s="120"/>
      <c r="BF2019" s="120"/>
      <c r="BG2019" s="117"/>
      <c r="BH2019" s="117"/>
    </row>
    <row r="2020" spans="55:60" x14ac:dyDescent="0.2">
      <c r="BC2020" s="120"/>
      <c r="BD2020" s="120"/>
      <c r="BE2020" s="120"/>
      <c r="BF2020" s="120"/>
      <c r="BG2020" s="117"/>
      <c r="BH2020" s="117"/>
    </row>
    <row r="2021" spans="55:60" x14ac:dyDescent="0.2">
      <c r="BC2021" s="120"/>
      <c r="BD2021" s="120"/>
      <c r="BE2021" s="120"/>
      <c r="BF2021" s="120"/>
      <c r="BG2021" s="117"/>
      <c r="BH2021" s="117"/>
    </row>
    <row r="2022" spans="55:60" x14ac:dyDescent="0.2">
      <c r="BC2022" s="120"/>
      <c r="BD2022" s="120"/>
      <c r="BE2022" s="120"/>
      <c r="BF2022" s="120"/>
      <c r="BG2022" s="117"/>
      <c r="BH2022" s="117"/>
    </row>
    <row r="2023" spans="55:60" x14ac:dyDescent="0.2">
      <c r="BC2023" s="120"/>
      <c r="BD2023" s="120"/>
      <c r="BE2023" s="120"/>
      <c r="BF2023" s="120"/>
      <c r="BG2023" s="117"/>
      <c r="BH2023" s="117"/>
    </row>
    <row r="2024" spans="55:60" x14ac:dyDescent="0.2">
      <c r="BC2024" s="120"/>
      <c r="BD2024" s="120"/>
      <c r="BE2024" s="120"/>
      <c r="BF2024" s="120"/>
      <c r="BG2024" s="117"/>
      <c r="BH2024" s="117"/>
    </row>
    <row r="2025" spans="55:60" x14ac:dyDescent="0.2">
      <c r="BC2025" s="120"/>
      <c r="BD2025" s="120"/>
      <c r="BE2025" s="120"/>
      <c r="BF2025" s="120"/>
      <c r="BG2025" s="117"/>
      <c r="BH2025" s="117"/>
    </row>
    <row r="2026" spans="55:60" x14ac:dyDescent="0.2">
      <c r="BC2026" s="120"/>
      <c r="BD2026" s="120"/>
      <c r="BE2026" s="120"/>
      <c r="BF2026" s="120"/>
      <c r="BG2026" s="117"/>
      <c r="BH2026" s="117"/>
    </row>
    <row r="2027" spans="55:60" x14ac:dyDescent="0.2">
      <c r="BC2027" s="120"/>
      <c r="BD2027" s="120"/>
      <c r="BE2027" s="120"/>
      <c r="BF2027" s="120"/>
      <c r="BG2027" s="117"/>
      <c r="BH2027" s="117"/>
    </row>
    <row r="2028" spans="55:60" x14ac:dyDescent="0.2">
      <c r="BC2028" s="120"/>
      <c r="BD2028" s="120"/>
      <c r="BE2028" s="120"/>
      <c r="BF2028" s="120"/>
      <c r="BG2028" s="117"/>
      <c r="BH2028" s="117"/>
    </row>
    <row r="2029" spans="55:60" x14ac:dyDescent="0.2">
      <c r="BC2029" s="120"/>
      <c r="BD2029" s="120"/>
      <c r="BE2029" s="120"/>
      <c r="BF2029" s="120"/>
      <c r="BG2029" s="117"/>
      <c r="BH2029" s="117"/>
    </row>
    <row r="2030" spans="55:60" x14ac:dyDescent="0.2">
      <c r="BC2030" s="120"/>
      <c r="BD2030" s="120"/>
      <c r="BE2030" s="120"/>
      <c r="BF2030" s="120"/>
      <c r="BG2030" s="117"/>
      <c r="BH2030" s="117"/>
    </row>
    <row r="2031" spans="55:60" x14ac:dyDescent="0.2">
      <c r="BC2031" s="120"/>
      <c r="BD2031" s="120"/>
      <c r="BE2031" s="120"/>
      <c r="BF2031" s="120"/>
      <c r="BG2031" s="117"/>
      <c r="BH2031" s="117"/>
    </row>
    <row r="2032" spans="55:60" x14ac:dyDescent="0.2">
      <c r="BC2032" s="120"/>
      <c r="BD2032" s="120"/>
      <c r="BE2032" s="120"/>
      <c r="BF2032" s="120"/>
      <c r="BG2032" s="117"/>
      <c r="BH2032" s="117"/>
    </row>
    <row r="2033" spans="55:60" x14ac:dyDescent="0.2">
      <c r="BC2033" s="120"/>
      <c r="BD2033" s="120"/>
      <c r="BE2033" s="120"/>
      <c r="BF2033" s="120"/>
      <c r="BG2033" s="117"/>
      <c r="BH2033" s="117"/>
    </row>
    <row r="2034" spans="55:60" x14ac:dyDescent="0.2">
      <c r="BC2034" s="120"/>
      <c r="BD2034" s="120"/>
      <c r="BE2034" s="120"/>
      <c r="BF2034" s="120"/>
      <c r="BG2034" s="117"/>
      <c r="BH2034" s="117"/>
    </row>
    <row r="2035" spans="55:60" x14ac:dyDescent="0.2">
      <c r="BC2035" s="120"/>
      <c r="BD2035" s="120"/>
      <c r="BE2035" s="120"/>
      <c r="BF2035" s="120"/>
      <c r="BG2035" s="117"/>
      <c r="BH2035" s="117"/>
    </row>
    <row r="2036" spans="55:60" x14ac:dyDescent="0.2">
      <c r="BC2036" s="120"/>
      <c r="BD2036" s="120"/>
      <c r="BE2036" s="120"/>
      <c r="BF2036" s="120"/>
      <c r="BG2036" s="117"/>
      <c r="BH2036" s="117"/>
    </row>
    <row r="2037" spans="55:60" x14ac:dyDescent="0.2">
      <c r="BC2037" s="120"/>
      <c r="BD2037" s="120"/>
      <c r="BE2037" s="120"/>
      <c r="BF2037" s="120"/>
      <c r="BG2037" s="117"/>
      <c r="BH2037" s="117"/>
    </row>
    <row r="2038" spans="55:60" x14ac:dyDescent="0.2">
      <c r="BC2038" s="120"/>
      <c r="BD2038" s="120"/>
      <c r="BE2038" s="120"/>
      <c r="BF2038" s="120"/>
      <c r="BG2038" s="117"/>
      <c r="BH2038" s="117"/>
    </row>
    <row r="2039" spans="55:60" x14ac:dyDescent="0.2">
      <c r="BC2039" s="120"/>
      <c r="BD2039" s="120"/>
      <c r="BE2039" s="120"/>
      <c r="BF2039" s="120"/>
      <c r="BG2039" s="117"/>
      <c r="BH2039" s="117"/>
    </row>
    <row r="2040" spans="55:60" x14ac:dyDescent="0.2">
      <c r="BC2040" s="120"/>
      <c r="BD2040" s="120"/>
      <c r="BE2040" s="120"/>
      <c r="BF2040" s="120"/>
      <c r="BG2040" s="117"/>
      <c r="BH2040" s="117"/>
    </row>
    <row r="2041" spans="55:60" x14ac:dyDescent="0.2">
      <c r="BC2041" s="120"/>
      <c r="BD2041" s="120"/>
      <c r="BE2041" s="120"/>
      <c r="BF2041" s="120"/>
      <c r="BG2041" s="117"/>
      <c r="BH2041" s="117"/>
    </row>
    <row r="2042" spans="55:60" x14ac:dyDescent="0.2">
      <c r="BC2042" s="120"/>
      <c r="BD2042" s="120"/>
      <c r="BE2042" s="120"/>
      <c r="BF2042" s="120"/>
      <c r="BG2042" s="117"/>
      <c r="BH2042" s="117"/>
    </row>
    <row r="2043" spans="55:60" x14ac:dyDescent="0.2">
      <c r="BC2043" s="120"/>
      <c r="BD2043" s="120"/>
      <c r="BE2043" s="120"/>
      <c r="BF2043" s="120"/>
      <c r="BG2043" s="117"/>
      <c r="BH2043" s="117"/>
    </row>
    <row r="2044" spans="55:60" x14ac:dyDescent="0.2">
      <c r="BC2044" s="120"/>
      <c r="BD2044" s="120"/>
      <c r="BE2044" s="120"/>
      <c r="BF2044" s="120"/>
      <c r="BG2044" s="117"/>
      <c r="BH2044" s="117"/>
    </row>
    <row r="2045" spans="55:60" x14ac:dyDescent="0.2">
      <c r="BC2045" s="120"/>
      <c r="BD2045" s="120"/>
      <c r="BE2045" s="120"/>
      <c r="BF2045" s="120"/>
      <c r="BG2045" s="117"/>
      <c r="BH2045" s="117"/>
    </row>
    <row r="2046" spans="55:60" x14ac:dyDescent="0.2">
      <c r="BC2046" s="120"/>
      <c r="BD2046" s="120"/>
      <c r="BE2046" s="120"/>
      <c r="BF2046" s="120"/>
      <c r="BG2046" s="117"/>
      <c r="BH2046" s="117"/>
    </row>
    <row r="2047" spans="55:60" x14ac:dyDescent="0.2">
      <c r="BC2047" s="120"/>
      <c r="BD2047" s="120"/>
      <c r="BE2047" s="120"/>
      <c r="BF2047" s="120"/>
      <c r="BG2047" s="117"/>
      <c r="BH2047" s="117"/>
    </row>
    <row r="2048" spans="55:60" x14ac:dyDescent="0.2">
      <c r="BC2048" s="120"/>
      <c r="BD2048" s="120"/>
      <c r="BE2048" s="120"/>
      <c r="BF2048" s="120"/>
      <c r="BG2048" s="117"/>
      <c r="BH2048" s="117"/>
    </row>
    <row r="2049" spans="55:60" x14ac:dyDescent="0.2">
      <c r="BC2049" s="120"/>
      <c r="BD2049" s="120"/>
      <c r="BE2049" s="120"/>
      <c r="BF2049" s="120"/>
      <c r="BG2049" s="117"/>
      <c r="BH2049" s="117"/>
    </row>
    <row r="2050" spans="55:60" x14ac:dyDescent="0.2">
      <c r="BC2050" s="120"/>
      <c r="BD2050" s="120"/>
      <c r="BE2050" s="120"/>
      <c r="BF2050" s="120"/>
      <c r="BG2050" s="117"/>
      <c r="BH2050" s="117"/>
    </row>
    <row r="2051" spans="55:60" x14ac:dyDescent="0.2">
      <c r="BC2051" s="120"/>
      <c r="BD2051" s="120"/>
      <c r="BE2051" s="120"/>
      <c r="BF2051" s="120"/>
      <c r="BG2051" s="117"/>
      <c r="BH2051" s="117"/>
    </row>
    <row r="2052" spans="55:60" x14ac:dyDescent="0.2">
      <c r="BC2052" s="120"/>
      <c r="BD2052" s="120"/>
      <c r="BE2052" s="120"/>
      <c r="BF2052" s="120"/>
      <c r="BG2052" s="117"/>
      <c r="BH2052" s="117"/>
    </row>
    <row r="2053" spans="55:60" x14ac:dyDescent="0.2">
      <c r="BC2053" s="120"/>
      <c r="BD2053" s="120"/>
      <c r="BE2053" s="120"/>
      <c r="BF2053" s="120"/>
      <c r="BG2053" s="117"/>
      <c r="BH2053" s="117"/>
    </row>
    <row r="2054" spans="55:60" x14ac:dyDescent="0.2">
      <c r="BC2054" s="120"/>
      <c r="BD2054" s="120"/>
      <c r="BE2054" s="120"/>
      <c r="BF2054" s="120"/>
      <c r="BG2054" s="117"/>
      <c r="BH2054" s="117"/>
    </row>
    <row r="2055" spans="55:60" x14ac:dyDescent="0.2">
      <c r="BC2055" s="120"/>
      <c r="BD2055" s="120"/>
      <c r="BE2055" s="120"/>
      <c r="BF2055" s="120"/>
      <c r="BG2055" s="117"/>
      <c r="BH2055" s="117"/>
    </row>
    <row r="2056" spans="55:60" x14ac:dyDescent="0.2">
      <c r="BC2056" s="120"/>
      <c r="BD2056" s="120"/>
      <c r="BE2056" s="120"/>
      <c r="BF2056" s="120"/>
      <c r="BG2056" s="117"/>
      <c r="BH2056" s="117"/>
    </row>
    <row r="2057" spans="55:60" x14ac:dyDescent="0.2">
      <c r="BC2057" s="120"/>
      <c r="BD2057" s="120"/>
      <c r="BE2057" s="120"/>
      <c r="BF2057" s="120"/>
      <c r="BG2057" s="117"/>
      <c r="BH2057" s="117"/>
    </row>
    <row r="2058" spans="55:60" x14ac:dyDescent="0.2">
      <c r="BC2058" s="120"/>
      <c r="BD2058" s="120"/>
      <c r="BE2058" s="120"/>
      <c r="BF2058" s="120"/>
      <c r="BG2058" s="117"/>
      <c r="BH2058" s="117"/>
    </row>
    <row r="2059" spans="55:60" x14ac:dyDescent="0.2">
      <c r="BC2059" s="120"/>
      <c r="BD2059" s="120"/>
      <c r="BE2059" s="120"/>
      <c r="BF2059" s="120"/>
      <c r="BG2059" s="117"/>
      <c r="BH2059" s="117"/>
    </row>
    <row r="2060" spans="55:60" x14ac:dyDescent="0.2">
      <c r="BC2060" s="120"/>
      <c r="BD2060" s="120"/>
      <c r="BE2060" s="120"/>
      <c r="BF2060" s="120"/>
      <c r="BG2060" s="117"/>
      <c r="BH2060" s="117"/>
    </row>
    <row r="2061" spans="55:60" x14ac:dyDescent="0.2">
      <c r="BC2061" s="120"/>
      <c r="BD2061" s="120"/>
      <c r="BE2061" s="120"/>
      <c r="BF2061" s="120"/>
      <c r="BG2061" s="117"/>
      <c r="BH2061" s="117"/>
    </row>
    <row r="2062" spans="55:60" x14ac:dyDescent="0.2">
      <c r="BC2062" s="120"/>
      <c r="BD2062" s="120"/>
      <c r="BE2062" s="120"/>
      <c r="BF2062" s="120"/>
      <c r="BG2062" s="117"/>
      <c r="BH2062" s="117"/>
    </row>
    <row r="2063" spans="55:60" x14ac:dyDescent="0.2">
      <c r="BC2063" s="120"/>
      <c r="BD2063" s="120"/>
      <c r="BE2063" s="120"/>
      <c r="BF2063" s="120"/>
      <c r="BG2063" s="117"/>
      <c r="BH2063" s="117"/>
    </row>
    <row r="2064" spans="55:60" x14ac:dyDescent="0.2">
      <c r="BC2064" s="120"/>
      <c r="BD2064" s="120"/>
      <c r="BE2064" s="120"/>
      <c r="BF2064" s="120"/>
      <c r="BG2064" s="117"/>
      <c r="BH2064" s="117"/>
    </row>
    <row r="2065" spans="55:60" x14ac:dyDescent="0.2">
      <c r="BC2065" s="120"/>
      <c r="BD2065" s="120"/>
      <c r="BE2065" s="120"/>
      <c r="BF2065" s="120"/>
      <c r="BG2065" s="117"/>
      <c r="BH2065" s="117"/>
    </row>
    <row r="2066" spans="55:60" x14ac:dyDescent="0.2">
      <c r="BC2066" s="120"/>
      <c r="BD2066" s="120"/>
      <c r="BE2066" s="120"/>
      <c r="BF2066" s="120"/>
      <c r="BG2066" s="117"/>
      <c r="BH2066" s="117"/>
    </row>
    <row r="2067" spans="55:60" x14ac:dyDescent="0.2">
      <c r="BC2067" s="120"/>
      <c r="BD2067" s="120"/>
      <c r="BE2067" s="120"/>
      <c r="BF2067" s="120"/>
      <c r="BG2067" s="117"/>
      <c r="BH2067" s="117"/>
    </row>
    <row r="2068" spans="55:60" x14ac:dyDescent="0.2">
      <c r="BC2068" s="120"/>
      <c r="BD2068" s="120"/>
      <c r="BE2068" s="120"/>
      <c r="BF2068" s="120"/>
      <c r="BG2068" s="117"/>
      <c r="BH2068" s="117"/>
    </row>
    <row r="2069" spans="55:60" x14ac:dyDescent="0.2">
      <c r="BC2069" s="120"/>
      <c r="BD2069" s="120"/>
      <c r="BE2069" s="120"/>
      <c r="BF2069" s="120"/>
      <c r="BG2069" s="117"/>
      <c r="BH2069" s="117"/>
    </row>
    <row r="2070" spans="55:60" x14ac:dyDescent="0.2">
      <c r="BC2070" s="120"/>
      <c r="BD2070" s="120"/>
      <c r="BE2070" s="120"/>
      <c r="BF2070" s="120"/>
      <c r="BG2070" s="117"/>
      <c r="BH2070" s="117"/>
    </row>
    <row r="2071" spans="55:60" x14ac:dyDescent="0.2">
      <c r="BC2071" s="120"/>
      <c r="BD2071" s="120"/>
      <c r="BE2071" s="120"/>
      <c r="BF2071" s="120"/>
      <c r="BG2071" s="117"/>
      <c r="BH2071" s="117"/>
    </row>
    <row r="2072" spans="55:60" x14ac:dyDescent="0.2">
      <c r="BC2072" s="120"/>
      <c r="BD2072" s="120"/>
      <c r="BE2072" s="120"/>
      <c r="BF2072" s="120"/>
      <c r="BG2072" s="117"/>
      <c r="BH2072" s="117"/>
    </row>
    <row r="2073" spans="55:60" x14ac:dyDescent="0.2">
      <c r="BC2073" s="120"/>
      <c r="BD2073" s="120"/>
      <c r="BE2073" s="120"/>
      <c r="BF2073" s="120"/>
      <c r="BG2073" s="117"/>
      <c r="BH2073" s="117"/>
    </row>
    <row r="2074" spans="55:60" x14ac:dyDescent="0.2">
      <c r="BC2074" s="120"/>
      <c r="BD2074" s="120"/>
      <c r="BE2074" s="120"/>
      <c r="BF2074" s="120"/>
      <c r="BG2074" s="117"/>
      <c r="BH2074" s="117"/>
    </row>
    <row r="2075" spans="55:60" x14ac:dyDescent="0.2">
      <c r="BC2075" s="120"/>
      <c r="BD2075" s="120"/>
      <c r="BE2075" s="120"/>
      <c r="BF2075" s="120"/>
      <c r="BG2075" s="117"/>
      <c r="BH2075" s="117"/>
    </row>
    <row r="2076" spans="55:60" x14ac:dyDescent="0.2">
      <c r="BC2076" s="120"/>
      <c r="BD2076" s="120"/>
      <c r="BE2076" s="120"/>
      <c r="BF2076" s="120"/>
      <c r="BG2076" s="117"/>
      <c r="BH2076" s="117"/>
    </row>
    <row r="2077" spans="55:60" x14ac:dyDescent="0.2">
      <c r="BC2077" s="120"/>
      <c r="BD2077" s="120"/>
      <c r="BE2077" s="120"/>
      <c r="BF2077" s="120"/>
      <c r="BG2077" s="117"/>
      <c r="BH2077" s="117"/>
    </row>
    <row r="2078" spans="55:60" x14ac:dyDescent="0.2">
      <c r="BC2078" s="120"/>
      <c r="BD2078" s="120"/>
      <c r="BE2078" s="120"/>
      <c r="BF2078" s="120"/>
      <c r="BG2078" s="117"/>
      <c r="BH2078" s="117"/>
    </row>
    <row r="2079" spans="55:60" x14ac:dyDescent="0.2">
      <c r="BC2079" s="120"/>
      <c r="BD2079" s="120"/>
      <c r="BE2079" s="120"/>
      <c r="BF2079" s="120"/>
      <c r="BG2079" s="117"/>
      <c r="BH2079" s="117"/>
    </row>
    <row r="2080" spans="55:60" x14ac:dyDescent="0.2">
      <c r="BC2080" s="120"/>
      <c r="BD2080" s="120"/>
      <c r="BE2080" s="120"/>
      <c r="BF2080" s="120"/>
      <c r="BG2080" s="117"/>
      <c r="BH2080" s="117"/>
    </row>
    <row r="2081" spans="55:60" x14ac:dyDescent="0.2">
      <c r="BC2081" s="120"/>
      <c r="BD2081" s="120"/>
      <c r="BE2081" s="120"/>
      <c r="BF2081" s="120"/>
      <c r="BG2081" s="117"/>
      <c r="BH2081" s="117"/>
    </row>
    <row r="2082" spans="55:60" x14ac:dyDescent="0.2">
      <c r="BC2082" s="120"/>
      <c r="BD2082" s="120"/>
      <c r="BE2082" s="120"/>
      <c r="BF2082" s="120"/>
      <c r="BG2082" s="117"/>
      <c r="BH2082" s="117"/>
    </row>
    <row r="2083" spans="55:60" x14ac:dyDescent="0.2">
      <c r="BC2083" s="120"/>
      <c r="BD2083" s="120"/>
      <c r="BE2083" s="120"/>
      <c r="BF2083" s="120"/>
      <c r="BG2083" s="117"/>
      <c r="BH2083" s="117"/>
    </row>
    <row r="2084" spans="55:60" x14ac:dyDescent="0.2">
      <c r="BC2084" s="120"/>
      <c r="BD2084" s="120"/>
      <c r="BE2084" s="120"/>
      <c r="BF2084" s="120"/>
      <c r="BG2084" s="117"/>
      <c r="BH2084" s="117"/>
    </row>
    <row r="2085" spans="55:60" x14ac:dyDescent="0.2">
      <c r="BC2085" s="120"/>
      <c r="BD2085" s="120"/>
      <c r="BE2085" s="120"/>
      <c r="BF2085" s="120"/>
      <c r="BG2085" s="117"/>
      <c r="BH2085" s="117"/>
    </row>
    <row r="2086" spans="55:60" x14ac:dyDescent="0.2">
      <c r="BC2086" s="120"/>
      <c r="BD2086" s="120"/>
      <c r="BE2086" s="120"/>
      <c r="BF2086" s="120"/>
      <c r="BG2086" s="117"/>
      <c r="BH2086" s="117"/>
    </row>
    <row r="2087" spans="55:60" x14ac:dyDescent="0.2">
      <c r="BC2087" s="120"/>
      <c r="BD2087" s="120"/>
      <c r="BE2087" s="120"/>
      <c r="BF2087" s="120"/>
      <c r="BG2087" s="117"/>
      <c r="BH2087" s="117"/>
    </row>
    <row r="2088" spans="55:60" x14ac:dyDescent="0.2">
      <c r="BC2088" s="120"/>
      <c r="BD2088" s="120"/>
      <c r="BE2088" s="120"/>
      <c r="BF2088" s="120"/>
      <c r="BG2088" s="117"/>
      <c r="BH2088" s="117"/>
    </row>
    <row r="2089" spans="55:60" x14ac:dyDescent="0.2">
      <c r="BC2089" s="120"/>
      <c r="BD2089" s="120"/>
      <c r="BE2089" s="120"/>
      <c r="BF2089" s="120"/>
      <c r="BG2089" s="117"/>
      <c r="BH2089" s="117"/>
    </row>
    <row r="2090" spans="55:60" x14ac:dyDescent="0.2">
      <c r="BC2090" s="120"/>
      <c r="BD2090" s="120"/>
      <c r="BE2090" s="120"/>
      <c r="BF2090" s="120"/>
      <c r="BG2090" s="117"/>
      <c r="BH2090" s="117"/>
    </row>
    <row r="2091" spans="55:60" x14ac:dyDescent="0.2">
      <c r="BC2091" s="120"/>
      <c r="BD2091" s="120"/>
      <c r="BE2091" s="120"/>
      <c r="BF2091" s="120"/>
      <c r="BG2091" s="117"/>
      <c r="BH2091" s="117"/>
    </row>
    <row r="2092" spans="55:60" x14ac:dyDescent="0.2">
      <c r="BC2092" s="120"/>
      <c r="BD2092" s="120"/>
      <c r="BE2092" s="120"/>
      <c r="BF2092" s="120"/>
      <c r="BG2092" s="117"/>
      <c r="BH2092" s="117"/>
    </row>
    <row r="2093" spans="55:60" x14ac:dyDescent="0.2">
      <c r="BC2093" s="120"/>
      <c r="BD2093" s="120"/>
      <c r="BE2093" s="120"/>
      <c r="BF2093" s="120"/>
      <c r="BG2093" s="117"/>
      <c r="BH2093" s="117"/>
    </row>
    <row r="2094" spans="55:60" x14ac:dyDescent="0.2">
      <c r="BC2094" s="120"/>
      <c r="BD2094" s="120"/>
      <c r="BE2094" s="120"/>
      <c r="BF2094" s="120"/>
      <c r="BG2094" s="117"/>
      <c r="BH2094" s="117"/>
    </row>
    <row r="2095" spans="55:60" x14ac:dyDescent="0.2">
      <c r="BC2095" s="120"/>
      <c r="BD2095" s="120"/>
      <c r="BE2095" s="120"/>
      <c r="BF2095" s="120"/>
      <c r="BG2095" s="117"/>
      <c r="BH2095" s="117"/>
    </row>
    <row r="2096" spans="55:60" x14ac:dyDescent="0.2">
      <c r="BC2096" s="120"/>
      <c r="BD2096" s="120"/>
      <c r="BE2096" s="120"/>
      <c r="BF2096" s="120"/>
      <c r="BG2096" s="117"/>
      <c r="BH2096" s="117"/>
    </row>
    <row r="2097" spans="55:60" x14ac:dyDescent="0.2">
      <c r="BC2097" s="120"/>
      <c r="BD2097" s="120"/>
      <c r="BE2097" s="120"/>
      <c r="BF2097" s="120"/>
      <c r="BG2097" s="117"/>
      <c r="BH2097" s="117"/>
    </row>
    <row r="2098" spans="55:60" x14ac:dyDescent="0.2">
      <c r="BC2098" s="120"/>
      <c r="BD2098" s="120"/>
      <c r="BE2098" s="120"/>
      <c r="BF2098" s="120"/>
      <c r="BG2098" s="117"/>
      <c r="BH2098" s="117"/>
    </row>
    <row r="2099" spans="55:60" x14ac:dyDescent="0.2">
      <c r="BC2099" s="120"/>
      <c r="BD2099" s="120"/>
      <c r="BE2099" s="120"/>
      <c r="BF2099" s="120"/>
      <c r="BG2099" s="117"/>
      <c r="BH2099" s="117"/>
    </row>
    <row r="2100" spans="55:60" x14ac:dyDescent="0.2">
      <c r="BC2100" s="120"/>
      <c r="BD2100" s="120"/>
      <c r="BE2100" s="120"/>
      <c r="BF2100" s="120"/>
      <c r="BG2100" s="117"/>
      <c r="BH2100" s="117"/>
    </row>
    <row r="2101" spans="55:60" x14ac:dyDescent="0.2">
      <c r="BC2101" s="120"/>
      <c r="BD2101" s="120"/>
      <c r="BE2101" s="120"/>
      <c r="BF2101" s="120"/>
      <c r="BG2101" s="117"/>
      <c r="BH2101" s="117"/>
    </row>
    <row r="2102" spans="55:60" x14ac:dyDescent="0.2">
      <c r="BC2102" s="120"/>
      <c r="BD2102" s="120"/>
      <c r="BE2102" s="120"/>
      <c r="BF2102" s="120"/>
      <c r="BG2102" s="117"/>
      <c r="BH2102" s="117"/>
    </row>
    <row r="2103" spans="55:60" x14ac:dyDescent="0.2">
      <c r="BC2103" s="120"/>
      <c r="BD2103" s="120"/>
      <c r="BE2103" s="120"/>
      <c r="BF2103" s="120"/>
      <c r="BG2103" s="117"/>
      <c r="BH2103" s="117"/>
    </row>
    <row r="2104" spans="55:60" x14ac:dyDescent="0.2">
      <c r="BC2104" s="120"/>
      <c r="BD2104" s="120"/>
      <c r="BE2104" s="120"/>
      <c r="BF2104" s="120"/>
      <c r="BG2104" s="117"/>
      <c r="BH2104" s="117"/>
    </row>
    <row r="2105" spans="55:60" x14ac:dyDescent="0.2">
      <c r="BC2105" s="120"/>
      <c r="BD2105" s="120"/>
      <c r="BE2105" s="120"/>
      <c r="BF2105" s="120"/>
      <c r="BG2105" s="117"/>
      <c r="BH2105" s="117"/>
    </row>
    <row r="2106" spans="55:60" x14ac:dyDescent="0.2">
      <c r="BC2106" s="120"/>
      <c r="BD2106" s="120"/>
      <c r="BE2106" s="120"/>
      <c r="BF2106" s="120"/>
      <c r="BG2106" s="117"/>
      <c r="BH2106" s="117"/>
    </row>
    <row r="2107" spans="55:60" x14ac:dyDescent="0.2">
      <c r="BC2107" s="120"/>
      <c r="BD2107" s="120"/>
      <c r="BE2107" s="120"/>
      <c r="BF2107" s="120"/>
      <c r="BG2107" s="117"/>
      <c r="BH2107" s="117"/>
    </row>
    <row r="2108" spans="55:60" x14ac:dyDescent="0.2">
      <c r="BC2108" s="120"/>
      <c r="BD2108" s="120"/>
      <c r="BE2108" s="120"/>
      <c r="BF2108" s="120"/>
      <c r="BG2108" s="117"/>
      <c r="BH2108" s="117"/>
    </row>
    <row r="2109" spans="55:60" x14ac:dyDescent="0.2">
      <c r="BC2109" s="120"/>
      <c r="BD2109" s="120"/>
      <c r="BE2109" s="120"/>
      <c r="BF2109" s="120"/>
      <c r="BG2109" s="117"/>
      <c r="BH2109" s="117"/>
    </row>
    <row r="2110" spans="55:60" x14ac:dyDescent="0.2">
      <c r="BC2110" s="120"/>
      <c r="BD2110" s="120"/>
      <c r="BE2110" s="120"/>
      <c r="BF2110" s="120"/>
      <c r="BG2110" s="117"/>
      <c r="BH2110" s="117"/>
    </row>
    <row r="2111" spans="55:60" x14ac:dyDescent="0.2">
      <c r="BC2111" s="120"/>
      <c r="BD2111" s="120"/>
      <c r="BE2111" s="120"/>
      <c r="BF2111" s="120"/>
      <c r="BG2111" s="117"/>
      <c r="BH2111" s="117"/>
    </row>
    <row r="2112" spans="55:60" x14ac:dyDescent="0.2">
      <c r="BC2112" s="120"/>
      <c r="BD2112" s="120"/>
      <c r="BE2112" s="120"/>
      <c r="BF2112" s="120"/>
      <c r="BG2112" s="117"/>
      <c r="BH2112" s="117"/>
    </row>
    <row r="2113" spans="55:60" x14ac:dyDescent="0.2">
      <c r="BC2113" s="120"/>
      <c r="BD2113" s="120"/>
      <c r="BE2113" s="120"/>
      <c r="BF2113" s="120"/>
      <c r="BG2113" s="117"/>
      <c r="BH2113" s="117"/>
    </row>
    <row r="2114" spans="55:60" x14ac:dyDescent="0.2">
      <c r="BC2114" s="120"/>
      <c r="BD2114" s="120"/>
      <c r="BE2114" s="120"/>
      <c r="BF2114" s="120"/>
      <c r="BG2114" s="117"/>
      <c r="BH2114" s="117"/>
    </row>
    <row r="2115" spans="55:60" x14ac:dyDescent="0.2">
      <c r="BC2115" s="120"/>
      <c r="BD2115" s="120"/>
      <c r="BE2115" s="120"/>
      <c r="BF2115" s="120"/>
      <c r="BG2115" s="117"/>
      <c r="BH2115" s="117"/>
    </row>
    <row r="2116" spans="55:60" x14ac:dyDescent="0.2">
      <c r="BC2116" s="120"/>
      <c r="BD2116" s="120"/>
      <c r="BE2116" s="120"/>
      <c r="BF2116" s="120"/>
      <c r="BG2116" s="117"/>
      <c r="BH2116" s="117"/>
    </row>
    <row r="2117" spans="55:60" x14ac:dyDescent="0.2">
      <c r="BC2117" s="120"/>
      <c r="BD2117" s="120"/>
      <c r="BE2117" s="120"/>
      <c r="BF2117" s="120"/>
      <c r="BG2117" s="117"/>
      <c r="BH2117" s="117"/>
    </row>
    <row r="2118" spans="55:60" x14ac:dyDescent="0.2">
      <c r="BC2118" s="120"/>
      <c r="BD2118" s="120"/>
      <c r="BE2118" s="120"/>
      <c r="BF2118" s="120"/>
      <c r="BG2118" s="117"/>
      <c r="BH2118" s="117"/>
    </row>
    <row r="2119" spans="55:60" x14ac:dyDescent="0.2">
      <c r="BC2119" s="120"/>
      <c r="BD2119" s="120"/>
      <c r="BE2119" s="120"/>
      <c r="BF2119" s="120"/>
      <c r="BG2119" s="117"/>
      <c r="BH2119" s="117"/>
    </row>
    <row r="2120" spans="55:60" x14ac:dyDescent="0.2">
      <c r="BC2120" s="120"/>
      <c r="BD2120" s="120"/>
      <c r="BE2120" s="120"/>
      <c r="BF2120" s="120"/>
      <c r="BG2120" s="117"/>
      <c r="BH2120" s="117"/>
    </row>
    <row r="2121" spans="55:60" x14ac:dyDescent="0.2">
      <c r="BC2121" s="120"/>
      <c r="BD2121" s="120"/>
      <c r="BE2121" s="120"/>
      <c r="BF2121" s="120"/>
      <c r="BG2121" s="117"/>
      <c r="BH2121" s="117"/>
    </row>
    <row r="2122" spans="55:60" x14ac:dyDescent="0.2">
      <c r="BC2122" s="120"/>
      <c r="BD2122" s="120"/>
      <c r="BE2122" s="120"/>
      <c r="BF2122" s="120"/>
      <c r="BG2122" s="117"/>
      <c r="BH2122" s="117"/>
    </row>
    <row r="2123" spans="55:60" x14ac:dyDescent="0.2">
      <c r="BC2123" s="120"/>
      <c r="BD2123" s="120"/>
      <c r="BE2123" s="120"/>
      <c r="BF2123" s="120"/>
      <c r="BG2123" s="117"/>
      <c r="BH2123" s="117"/>
    </row>
    <row r="2124" spans="55:60" x14ac:dyDescent="0.2">
      <c r="BC2124" s="120"/>
      <c r="BD2124" s="120"/>
      <c r="BE2124" s="120"/>
      <c r="BF2124" s="120"/>
      <c r="BG2124" s="117"/>
      <c r="BH2124" s="117"/>
    </row>
    <row r="2125" spans="55:60" x14ac:dyDescent="0.2">
      <c r="BC2125" s="120"/>
      <c r="BD2125" s="120"/>
      <c r="BE2125" s="120"/>
      <c r="BF2125" s="120"/>
      <c r="BG2125" s="117"/>
      <c r="BH2125" s="117"/>
    </row>
    <row r="2126" spans="55:60" x14ac:dyDescent="0.2">
      <c r="BC2126" s="120"/>
      <c r="BD2126" s="120"/>
      <c r="BE2126" s="120"/>
      <c r="BF2126" s="120"/>
      <c r="BG2126" s="117"/>
      <c r="BH2126" s="117"/>
    </row>
    <row r="2127" spans="55:60" x14ac:dyDescent="0.2">
      <c r="BC2127" s="120"/>
      <c r="BD2127" s="120"/>
      <c r="BE2127" s="120"/>
      <c r="BF2127" s="120"/>
      <c r="BG2127" s="117"/>
      <c r="BH2127" s="117"/>
    </row>
    <row r="2128" spans="55:60" x14ac:dyDescent="0.2">
      <c r="BC2128" s="120"/>
      <c r="BD2128" s="120"/>
      <c r="BE2128" s="120"/>
      <c r="BF2128" s="120"/>
      <c r="BG2128" s="117"/>
      <c r="BH2128" s="117"/>
    </row>
    <row r="2129" spans="55:60" x14ac:dyDescent="0.2">
      <c r="BC2129" s="120"/>
      <c r="BD2129" s="120"/>
      <c r="BE2129" s="120"/>
      <c r="BF2129" s="120"/>
      <c r="BG2129" s="117"/>
      <c r="BH2129" s="117"/>
    </row>
    <row r="2130" spans="55:60" x14ac:dyDescent="0.2">
      <c r="BC2130" s="120"/>
      <c r="BD2130" s="120"/>
      <c r="BE2130" s="120"/>
      <c r="BF2130" s="120"/>
      <c r="BG2130" s="117"/>
      <c r="BH2130" s="117"/>
    </row>
    <row r="2131" spans="55:60" x14ac:dyDescent="0.2">
      <c r="BC2131" s="120"/>
      <c r="BD2131" s="120"/>
      <c r="BE2131" s="120"/>
      <c r="BF2131" s="120"/>
      <c r="BG2131" s="117"/>
      <c r="BH2131" s="117"/>
    </row>
    <row r="2132" spans="55:60" x14ac:dyDescent="0.2">
      <c r="BC2132" s="120"/>
      <c r="BD2132" s="120"/>
      <c r="BE2132" s="120"/>
      <c r="BF2132" s="120"/>
      <c r="BG2132" s="117"/>
      <c r="BH2132" s="117"/>
    </row>
    <row r="2133" spans="55:60" x14ac:dyDescent="0.2">
      <c r="BC2133" s="120"/>
      <c r="BD2133" s="120"/>
      <c r="BE2133" s="120"/>
      <c r="BF2133" s="120"/>
      <c r="BG2133" s="117"/>
      <c r="BH2133" s="117"/>
    </row>
    <row r="2134" spans="55:60" x14ac:dyDescent="0.2">
      <c r="BC2134" s="120"/>
      <c r="BD2134" s="120"/>
      <c r="BE2134" s="120"/>
      <c r="BF2134" s="120"/>
      <c r="BG2134" s="117"/>
      <c r="BH2134" s="117"/>
    </row>
    <row r="2135" spans="55:60" x14ac:dyDescent="0.2">
      <c r="BC2135" s="120"/>
      <c r="BD2135" s="120"/>
      <c r="BE2135" s="120"/>
      <c r="BF2135" s="120"/>
      <c r="BG2135" s="117"/>
      <c r="BH2135" s="117"/>
    </row>
    <row r="2136" spans="55:60" x14ac:dyDescent="0.2">
      <c r="BC2136" s="120"/>
      <c r="BD2136" s="120"/>
      <c r="BE2136" s="120"/>
      <c r="BF2136" s="120"/>
      <c r="BG2136" s="117"/>
      <c r="BH2136" s="117"/>
    </row>
    <row r="2137" spans="55:60" x14ac:dyDescent="0.2">
      <c r="BC2137" s="120"/>
      <c r="BD2137" s="120"/>
      <c r="BE2137" s="120"/>
      <c r="BF2137" s="120"/>
      <c r="BG2137" s="117"/>
      <c r="BH2137" s="117"/>
    </row>
    <row r="2138" spans="55:60" x14ac:dyDescent="0.2">
      <c r="BC2138" s="120"/>
      <c r="BD2138" s="120"/>
      <c r="BE2138" s="120"/>
      <c r="BF2138" s="120"/>
      <c r="BG2138" s="117"/>
      <c r="BH2138" s="117"/>
    </row>
    <row r="2139" spans="55:60" x14ac:dyDescent="0.2">
      <c r="BC2139" s="120"/>
      <c r="BD2139" s="120"/>
      <c r="BE2139" s="120"/>
      <c r="BF2139" s="120"/>
      <c r="BG2139" s="117"/>
      <c r="BH2139" s="117"/>
    </row>
    <row r="2140" spans="55:60" x14ac:dyDescent="0.2">
      <c r="BC2140" s="120"/>
      <c r="BD2140" s="120"/>
      <c r="BE2140" s="120"/>
      <c r="BF2140" s="120"/>
      <c r="BG2140" s="117"/>
      <c r="BH2140" s="117"/>
    </row>
    <row r="2141" spans="55:60" x14ac:dyDescent="0.2">
      <c r="BC2141" s="120"/>
      <c r="BD2141" s="120"/>
      <c r="BE2141" s="120"/>
      <c r="BF2141" s="120"/>
      <c r="BG2141" s="117"/>
      <c r="BH2141" s="117"/>
    </row>
    <row r="2142" spans="55:60" x14ac:dyDescent="0.2">
      <c r="BC2142" s="120"/>
      <c r="BD2142" s="120"/>
      <c r="BE2142" s="120"/>
      <c r="BF2142" s="120"/>
      <c r="BG2142" s="117"/>
      <c r="BH2142" s="117"/>
    </row>
    <row r="2143" spans="55:60" x14ac:dyDescent="0.2">
      <c r="BC2143" s="120"/>
      <c r="BD2143" s="120"/>
      <c r="BE2143" s="120"/>
      <c r="BF2143" s="120"/>
      <c r="BG2143" s="117"/>
      <c r="BH2143" s="117"/>
    </row>
    <row r="2144" spans="55:60" x14ac:dyDescent="0.2">
      <c r="BC2144" s="120"/>
      <c r="BD2144" s="120"/>
      <c r="BE2144" s="120"/>
      <c r="BF2144" s="120"/>
      <c r="BG2144" s="117"/>
      <c r="BH2144" s="117"/>
    </row>
    <row r="2145" spans="55:60" x14ac:dyDescent="0.2">
      <c r="BC2145" s="120"/>
      <c r="BD2145" s="120"/>
      <c r="BE2145" s="120"/>
      <c r="BF2145" s="120"/>
      <c r="BG2145" s="117"/>
      <c r="BH2145" s="117"/>
    </row>
    <row r="2146" spans="55:60" x14ac:dyDescent="0.2">
      <c r="BC2146" s="120"/>
      <c r="BD2146" s="120"/>
      <c r="BE2146" s="120"/>
      <c r="BF2146" s="120"/>
      <c r="BG2146" s="117"/>
      <c r="BH2146" s="117"/>
    </row>
    <row r="2147" spans="55:60" x14ac:dyDescent="0.2">
      <c r="BC2147" s="120"/>
      <c r="BD2147" s="120"/>
      <c r="BE2147" s="120"/>
      <c r="BF2147" s="120"/>
      <c r="BG2147" s="117"/>
      <c r="BH2147" s="117"/>
    </row>
    <row r="2148" spans="55:60" x14ac:dyDescent="0.2">
      <c r="BC2148" s="120"/>
      <c r="BD2148" s="120"/>
      <c r="BE2148" s="120"/>
      <c r="BF2148" s="120"/>
      <c r="BG2148" s="117"/>
      <c r="BH2148" s="117"/>
    </row>
    <row r="2149" spans="55:60" x14ac:dyDescent="0.2">
      <c r="BC2149" s="120"/>
      <c r="BD2149" s="120"/>
      <c r="BE2149" s="120"/>
      <c r="BF2149" s="120"/>
      <c r="BG2149" s="117"/>
      <c r="BH2149" s="117"/>
    </row>
    <row r="2150" spans="55:60" x14ac:dyDescent="0.2">
      <c r="BC2150" s="120"/>
      <c r="BD2150" s="120"/>
      <c r="BE2150" s="120"/>
      <c r="BF2150" s="120"/>
      <c r="BG2150" s="117"/>
      <c r="BH2150" s="117"/>
    </row>
    <row r="2151" spans="55:60" x14ac:dyDescent="0.2">
      <c r="BC2151" s="120"/>
      <c r="BD2151" s="120"/>
      <c r="BE2151" s="120"/>
      <c r="BF2151" s="120"/>
      <c r="BG2151" s="117"/>
      <c r="BH2151" s="117"/>
    </row>
    <row r="2152" spans="55:60" x14ac:dyDescent="0.2">
      <c r="BC2152" s="120"/>
      <c r="BD2152" s="120"/>
      <c r="BE2152" s="120"/>
      <c r="BF2152" s="120"/>
      <c r="BG2152" s="117"/>
      <c r="BH2152" s="117"/>
    </row>
    <row r="2153" spans="55:60" x14ac:dyDescent="0.2">
      <c r="BC2153" s="120"/>
      <c r="BD2153" s="120"/>
      <c r="BE2153" s="120"/>
      <c r="BF2153" s="120"/>
      <c r="BG2153" s="117"/>
      <c r="BH2153" s="117"/>
    </row>
    <row r="2154" spans="55:60" x14ac:dyDescent="0.2">
      <c r="BC2154" s="120"/>
      <c r="BD2154" s="120"/>
      <c r="BE2154" s="120"/>
      <c r="BF2154" s="120"/>
      <c r="BG2154" s="117"/>
      <c r="BH2154" s="117"/>
    </row>
    <row r="2155" spans="55:60" x14ac:dyDescent="0.2">
      <c r="BC2155" s="120"/>
      <c r="BD2155" s="120"/>
      <c r="BE2155" s="120"/>
      <c r="BF2155" s="120"/>
      <c r="BG2155" s="117"/>
      <c r="BH2155" s="117"/>
    </row>
    <row r="2156" spans="55:60" x14ac:dyDescent="0.2">
      <c r="BC2156" s="120"/>
      <c r="BD2156" s="120"/>
      <c r="BE2156" s="120"/>
      <c r="BF2156" s="120"/>
      <c r="BG2156" s="117"/>
      <c r="BH2156" s="117"/>
    </row>
    <row r="2157" spans="55:60" x14ac:dyDescent="0.2">
      <c r="BC2157" s="120"/>
      <c r="BD2157" s="120"/>
      <c r="BE2157" s="120"/>
      <c r="BF2157" s="120"/>
      <c r="BG2157" s="117"/>
      <c r="BH2157" s="117"/>
    </row>
    <row r="2158" spans="55:60" x14ac:dyDescent="0.2">
      <c r="BC2158" s="120"/>
      <c r="BD2158" s="120"/>
      <c r="BE2158" s="120"/>
      <c r="BF2158" s="120"/>
      <c r="BG2158" s="117"/>
      <c r="BH2158" s="117"/>
    </row>
    <row r="2159" spans="55:60" x14ac:dyDescent="0.2">
      <c r="BC2159" s="120"/>
      <c r="BD2159" s="120"/>
      <c r="BE2159" s="120"/>
      <c r="BF2159" s="120"/>
      <c r="BG2159" s="117"/>
      <c r="BH2159" s="117"/>
    </row>
    <row r="2160" spans="55:60" x14ac:dyDescent="0.2">
      <c r="BC2160" s="120"/>
      <c r="BD2160" s="120"/>
      <c r="BE2160" s="120"/>
      <c r="BF2160" s="120"/>
      <c r="BG2160" s="117"/>
      <c r="BH2160" s="117"/>
    </row>
    <row r="2161" spans="55:60" x14ac:dyDescent="0.2">
      <c r="BC2161" s="120"/>
      <c r="BD2161" s="120"/>
      <c r="BE2161" s="120"/>
      <c r="BF2161" s="120"/>
      <c r="BG2161" s="117"/>
      <c r="BH2161" s="117"/>
    </row>
    <row r="2162" spans="55:60" x14ac:dyDescent="0.2">
      <c r="BC2162" s="120"/>
      <c r="BD2162" s="120"/>
      <c r="BE2162" s="120"/>
      <c r="BF2162" s="120"/>
      <c r="BG2162" s="117"/>
      <c r="BH2162" s="117"/>
    </row>
    <row r="2163" spans="55:60" x14ac:dyDescent="0.2">
      <c r="BC2163" s="120"/>
      <c r="BD2163" s="120"/>
      <c r="BE2163" s="120"/>
      <c r="BF2163" s="120"/>
      <c r="BG2163" s="117"/>
      <c r="BH2163" s="117"/>
    </row>
    <row r="2164" spans="55:60" x14ac:dyDescent="0.2">
      <c r="BC2164" s="120"/>
      <c r="BD2164" s="120"/>
      <c r="BE2164" s="120"/>
      <c r="BF2164" s="120"/>
      <c r="BG2164" s="117"/>
      <c r="BH2164" s="117"/>
    </row>
    <row r="2165" spans="55:60" x14ac:dyDescent="0.2">
      <c r="BC2165" s="120"/>
      <c r="BD2165" s="120"/>
      <c r="BE2165" s="120"/>
      <c r="BF2165" s="120"/>
      <c r="BG2165" s="117"/>
      <c r="BH2165" s="117"/>
    </row>
    <row r="2166" spans="55:60" x14ac:dyDescent="0.2">
      <c r="BC2166" s="120"/>
      <c r="BD2166" s="120"/>
      <c r="BE2166" s="120"/>
      <c r="BF2166" s="120"/>
      <c r="BG2166" s="117"/>
      <c r="BH2166" s="117"/>
    </row>
    <row r="2167" spans="55:60" x14ac:dyDescent="0.2">
      <c r="BC2167" s="120"/>
      <c r="BD2167" s="120"/>
      <c r="BE2167" s="120"/>
      <c r="BF2167" s="120"/>
      <c r="BG2167" s="117"/>
      <c r="BH2167" s="117"/>
    </row>
    <row r="2168" spans="55:60" x14ac:dyDescent="0.2">
      <c r="BC2168" s="120"/>
      <c r="BD2168" s="120"/>
      <c r="BE2168" s="120"/>
      <c r="BF2168" s="120"/>
      <c r="BG2168" s="117"/>
      <c r="BH2168" s="117"/>
    </row>
    <row r="2169" spans="55:60" x14ac:dyDescent="0.2">
      <c r="BC2169" s="120"/>
      <c r="BD2169" s="120"/>
      <c r="BE2169" s="120"/>
      <c r="BF2169" s="120"/>
      <c r="BG2169" s="117"/>
      <c r="BH2169" s="117"/>
    </row>
    <row r="2170" spans="55:60" x14ac:dyDescent="0.2">
      <c r="BC2170" s="120"/>
      <c r="BD2170" s="120"/>
      <c r="BE2170" s="120"/>
      <c r="BF2170" s="120"/>
      <c r="BG2170" s="117"/>
      <c r="BH2170" s="117"/>
    </row>
    <row r="2171" spans="55:60" x14ac:dyDescent="0.2">
      <c r="BC2171" s="120"/>
      <c r="BD2171" s="120"/>
      <c r="BE2171" s="120"/>
      <c r="BF2171" s="120"/>
      <c r="BG2171" s="117"/>
      <c r="BH2171" s="117"/>
    </row>
    <row r="2172" spans="55:60" x14ac:dyDescent="0.2">
      <c r="BC2172" s="120"/>
      <c r="BD2172" s="120"/>
      <c r="BE2172" s="120"/>
      <c r="BF2172" s="120"/>
      <c r="BG2172" s="117"/>
      <c r="BH2172" s="117"/>
    </row>
    <row r="2173" spans="55:60" x14ac:dyDescent="0.2">
      <c r="BC2173" s="120"/>
      <c r="BD2173" s="120"/>
      <c r="BE2173" s="120"/>
      <c r="BF2173" s="120"/>
      <c r="BG2173" s="117"/>
      <c r="BH2173" s="117"/>
    </row>
    <row r="2174" spans="55:60" x14ac:dyDescent="0.2">
      <c r="BC2174" s="120"/>
      <c r="BD2174" s="120"/>
      <c r="BE2174" s="120"/>
      <c r="BF2174" s="120"/>
      <c r="BG2174" s="117"/>
      <c r="BH2174" s="117"/>
    </row>
    <row r="2175" spans="55:60" x14ac:dyDescent="0.2">
      <c r="BC2175" s="120"/>
      <c r="BD2175" s="120"/>
      <c r="BE2175" s="120"/>
      <c r="BF2175" s="120"/>
      <c r="BG2175" s="117"/>
      <c r="BH2175" s="117"/>
    </row>
    <row r="2176" spans="55:60" x14ac:dyDescent="0.2">
      <c r="BC2176" s="120"/>
      <c r="BD2176" s="120"/>
      <c r="BE2176" s="120"/>
      <c r="BF2176" s="120"/>
      <c r="BG2176" s="117"/>
      <c r="BH2176" s="117"/>
    </row>
    <row r="2177" spans="55:60" x14ac:dyDescent="0.2">
      <c r="BC2177" s="120"/>
      <c r="BD2177" s="120"/>
      <c r="BE2177" s="120"/>
      <c r="BF2177" s="120"/>
      <c r="BG2177" s="117"/>
      <c r="BH2177" s="117"/>
    </row>
    <row r="2178" spans="55:60" x14ac:dyDescent="0.2">
      <c r="BC2178" s="120"/>
      <c r="BD2178" s="120"/>
      <c r="BE2178" s="120"/>
      <c r="BF2178" s="120"/>
      <c r="BG2178" s="117"/>
      <c r="BH2178" s="117"/>
    </row>
    <row r="2179" spans="55:60" x14ac:dyDescent="0.2">
      <c r="BC2179" s="120"/>
      <c r="BD2179" s="120"/>
      <c r="BE2179" s="120"/>
      <c r="BF2179" s="120"/>
      <c r="BG2179" s="117"/>
      <c r="BH2179" s="117"/>
    </row>
    <row r="2180" spans="55:60" x14ac:dyDescent="0.2">
      <c r="BC2180" s="120"/>
      <c r="BD2180" s="120"/>
      <c r="BE2180" s="120"/>
      <c r="BF2180" s="120"/>
      <c r="BG2180" s="117"/>
      <c r="BH2180" s="117"/>
    </row>
    <row r="2181" spans="55:60" x14ac:dyDescent="0.2">
      <c r="BC2181" s="120"/>
      <c r="BD2181" s="120"/>
      <c r="BE2181" s="120"/>
      <c r="BF2181" s="120"/>
      <c r="BG2181" s="117"/>
      <c r="BH2181" s="117"/>
    </row>
    <row r="2182" spans="55:60" x14ac:dyDescent="0.2">
      <c r="BC2182" s="120"/>
      <c r="BD2182" s="120"/>
      <c r="BE2182" s="120"/>
      <c r="BF2182" s="120"/>
      <c r="BG2182" s="117"/>
      <c r="BH2182" s="117"/>
    </row>
    <row r="2183" spans="55:60" x14ac:dyDescent="0.2">
      <c r="BC2183" s="120"/>
      <c r="BD2183" s="120"/>
      <c r="BE2183" s="120"/>
      <c r="BF2183" s="120"/>
      <c r="BG2183" s="117"/>
      <c r="BH2183" s="117"/>
    </row>
    <row r="2184" spans="55:60" x14ac:dyDescent="0.2">
      <c r="BC2184" s="120"/>
      <c r="BD2184" s="120"/>
      <c r="BE2184" s="120"/>
      <c r="BF2184" s="120"/>
      <c r="BG2184" s="117"/>
      <c r="BH2184" s="117"/>
    </row>
    <row r="2185" spans="55:60" x14ac:dyDescent="0.2">
      <c r="BC2185" s="120"/>
      <c r="BD2185" s="120"/>
      <c r="BE2185" s="120"/>
      <c r="BF2185" s="120"/>
      <c r="BG2185" s="117"/>
      <c r="BH2185" s="117"/>
    </row>
    <row r="2186" spans="55:60" x14ac:dyDescent="0.2">
      <c r="BC2186" s="120"/>
      <c r="BD2186" s="120"/>
      <c r="BE2186" s="120"/>
      <c r="BF2186" s="120"/>
      <c r="BG2186" s="117"/>
      <c r="BH2186" s="117"/>
    </row>
    <row r="2187" spans="55:60" x14ac:dyDescent="0.2">
      <c r="BC2187" s="120"/>
      <c r="BD2187" s="120"/>
      <c r="BE2187" s="120"/>
      <c r="BF2187" s="120"/>
      <c r="BG2187" s="117"/>
      <c r="BH2187" s="117"/>
    </row>
    <row r="2188" spans="55:60" x14ac:dyDescent="0.2">
      <c r="BC2188" s="120"/>
      <c r="BD2188" s="120"/>
      <c r="BE2188" s="120"/>
      <c r="BF2188" s="120"/>
      <c r="BG2188" s="117"/>
      <c r="BH2188" s="117"/>
    </row>
    <row r="2189" spans="55:60" x14ac:dyDescent="0.2">
      <c r="BC2189" s="120"/>
      <c r="BD2189" s="120"/>
      <c r="BE2189" s="120"/>
      <c r="BF2189" s="120"/>
      <c r="BG2189" s="117"/>
      <c r="BH2189" s="117"/>
    </row>
    <row r="2190" spans="55:60" x14ac:dyDescent="0.2">
      <c r="BC2190" s="120"/>
      <c r="BD2190" s="120"/>
      <c r="BE2190" s="120"/>
      <c r="BF2190" s="120"/>
      <c r="BG2190" s="117"/>
      <c r="BH2190" s="117"/>
    </row>
    <row r="2191" spans="55:60" x14ac:dyDescent="0.2">
      <c r="BC2191" s="120"/>
      <c r="BD2191" s="120"/>
      <c r="BE2191" s="120"/>
      <c r="BF2191" s="120"/>
      <c r="BG2191" s="117"/>
      <c r="BH2191" s="117"/>
    </row>
    <row r="2192" spans="55:60" x14ac:dyDescent="0.2">
      <c r="BC2192" s="120"/>
      <c r="BD2192" s="120"/>
      <c r="BE2192" s="120"/>
      <c r="BF2192" s="120"/>
      <c r="BG2192" s="117"/>
      <c r="BH2192" s="117"/>
    </row>
    <row r="2193" spans="55:60" x14ac:dyDescent="0.2">
      <c r="BC2193" s="120"/>
      <c r="BD2193" s="120"/>
      <c r="BE2193" s="120"/>
      <c r="BF2193" s="120"/>
      <c r="BG2193" s="117"/>
      <c r="BH2193" s="117"/>
    </row>
    <row r="2194" spans="55:60" x14ac:dyDescent="0.2">
      <c r="BC2194" s="120"/>
      <c r="BD2194" s="120"/>
      <c r="BE2194" s="120"/>
      <c r="BF2194" s="120"/>
      <c r="BG2194" s="117"/>
      <c r="BH2194" s="117"/>
    </row>
    <row r="2195" spans="55:60" x14ac:dyDescent="0.2">
      <c r="BC2195" s="120"/>
      <c r="BD2195" s="120"/>
      <c r="BE2195" s="120"/>
      <c r="BF2195" s="120"/>
      <c r="BG2195" s="117"/>
      <c r="BH2195" s="117"/>
    </row>
    <row r="2196" spans="55:60" x14ac:dyDescent="0.2">
      <c r="BC2196" s="120"/>
      <c r="BD2196" s="120"/>
      <c r="BE2196" s="120"/>
      <c r="BF2196" s="120"/>
      <c r="BG2196" s="117"/>
      <c r="BH2196" s="117"/>
    </row>
    <row r="2197" spans="55:60" x14ac:dyDescent="0.2">
      <c r="BC2197" s="120"/>
      <c r="BD2197" s="120"/>
      <c r="BE2197" s="120"/>
      <c r="BF2197" s="120"/>
      <c r="BG2197" s="117"/>
      <c r="BH2197" s="117"/>
    </row>
    <row r="2198" spans="55:60" x14ac:dyDescent="0.2">
      <c r="BC2198" s="120"/>
      <c r="BD2198" s="120"/>
      <c r="BE2198" s="120"/>
      <c r="BF2198" s="120"/>
      <c r="BG2198" s="117"/>
      <c r="BH2198" s="117"/>
    </row>
    <row r="2199" spans="55:60" x14ac:dyDescent="0.2">
      <c r="BC2199" s="120"/>
      <c r="BD2199" s="120"/>
      <c r="BE2199" s="120"/>
      <c r="BF2199" s="120"/>
      <c r="BG2199" s="117"/>
      <c r="BH2199" s="117"/>
    </row>
    <row r="2200" spans="55:60" x14ac:dyDescent="0.2">
      <c r="BC2200" s="120"/>
      <c r="BD2200" s="120"/>
      <c r="BE2200" s="120"/>
      <c r="BF2200" s="120"/>
      <c r="BG2200" s="117"/>
      <c r="BH2200" s="117"/>
    </row>
    <row r="2201" spans="55:60" x14ac:dyDescent="0.2">
      <c r="BC2201" s="120"/>
      <c r="BD2201" s="120"/>
      <c r="BE2201" s="120"/>
      <c r="BF2201" s="120"/>
      <c r="BG2201" s="117"/>
      <c r="BH2201" s="117"/>
    </row>
    <row r="2202" spans="55:60" x14ac:dyDescent="0.2">
      <c r="BC2202" s="120"/>
      <c r="BD2202" s="120"/>
      <c r="BE2202" s="120"/>
      <c r="BF2202" s="120"/>
      <c r="BG2202" s="117"/>
      <c r="BH2202" s="117"/>
    </row>
    <row r="2203" spans="55:60" x14ac:dyDescent="0.2">
      <c r="BC2203" s="120"/>
      <c r="BD2203" s="120"/>
      <c r="BE2203" s="120"/>
      <c r="BF2203" s="120"/>
      <c r="BG2203" s="117"/>
      <c r="BH2203" s="117"/>
    </row>
    <row r="2204" spans="55:60" x14ac:dyDescent="0.2">
      <c r="BC2204" s="120"/>
      <c r="BD2204" s="120"/>
      <c r="BE2204" s="120"/>
      <c r="BF2204" s="120"/>
      <c r="BG2204" s="117"/>
      <c r="BH2204" s="117"/>
    </row>
    <row r="2205" spans="55:60" x14ac:dyDescent="0.2">
      <c r="BC2205" s="120"/>
      <c r="BD2205" s="120"/>
      <c r="BE2205" s="120"/>
      <c r="BF2205" s="120"/>
      <c r="BG2205" s="117"/>
      <c r="BH2205" s="117"/>
    </row>
    <row r="2206" spans="55:60" x14ac:dyDescent="0.2">
      <c r="BC2206" s="120"/>
      <c r="BD2206" s="120"/>
      <c r="BE2206" s="120"/>
      <c r="BF2206" s="120"/>
      <c r="BG2206" s="117"/>
      <c r="BH2206" s="117"/>
    </row>
    <row r="2207" spans="55:60" x14ac:dyDescent="0.2">
      <c r="BC2207" s="120"/>
      <c r="BD2207" s="120"/>
      <c r="BE2207" s="120"/>
      <c r="BF2207" s="120"/>
      <c r="BG2207" s="117"/>
      <c r="BH2207" s="117"/>
    </row>
    <row r="2208" spans="55:60" x14ac:dyDescent="0.2">
      <c r="BC2208" s="120"/>
      <c r="BD2208" s="120"/>
      <c r="BE2208" s="120"/>
      <c r="BF2208" s="120"/>
      <c r="BG2208" s="117"/>
      <c r="BH2208" s="117"/>
    </row>
    <row r="2209" spans="55:60" x14ac:dyDescent="0.2">
      <c r="BC2209" s="120"/>
      <c r="BD2209" s="120"/>
      <c r="BE2209" s="120"/>
      <c r="BF2209" s="120"/>
      <c r="BG2209" s="117"/>
      <c r="BH2209" s="117"/>
    </row>
    <row r="2210" spans="55:60" x14ac:dyDescent="0.2">
      <c r="BC2210" s="120"/>
      <c r="BD2210" s="120"/>
      <c r="BE2210" s="120"/>
      <c r="BF2210" s="120"/>
      <c r="BG2210" s="117"/>
      <c r="BH2210" s="117"/>
    </row>
    <row r="2211" spans="55:60" x14ac:dyDescent="0.2">
      <c r="BC2211" s="120"/>
      <c r="BD2211" s="120"/>
      <c r="BE2211" s="120"/>
      <c r="BF2211" s="120"/>
      <c r="BG2211" s="117"/>
      <c r="BH2211" s="117"/>
    </row>
    <row r="2212" spans="55:60" x14ac:dyDescent="0.2">
      <c r="BC2212" s="120"/>
      <c r="BD2212" s="120"/>
      <c r="BE2212" s="120"/>
      <c r="BF2212" s="120"/>
      <c r="BG2212" s="117"/>
      <c r="BH2212" s="117"/>
    </row>
    <row r="2213" spans="55:60" x14ac:dyDescent="0.2">
      <c r="BC2213" s="120"/>
      <c r="BD2213" s="120"/>
      <c r="BE2213" s="120"/>
      <c r="BF2213" s="120"/>
      <c r="BG2213" s="117"/>
      <c r="BH2213" s="117"/>
    </row>
    <row r="2214" spans="55:60" x14ac:dyDescent="0.2">
      <c r="BC2214" s="120"/>
      <c r="BD2214" s="120"/>
      <c r="BE2214" s="120"/>
      <c r="BF2214" s="120"/>
      <c r="BG2214" s="117"/>
      <c r="BH2214" s="117"/>
    </row>
    <row r="2215" spans="55:60" x14ac:dyDescent="0.2">
      <c r="BC2215" s="120"/>
      <c r="BD2215" s="120"/>
      <c r="BE2215" s="120"/>
      <c r="BF2215" s="120"/>
      <c r="BG2215" s="117"/>
      <c r="BH2215" s="117"/>
    </row>
    <row r="2216" spans="55:60" x14ac:dyDescent="0.2">
      <c r="BC2216" s="120"/>
      <c r="BD2216" s="120"/>
      <c r="BE2216" s="120"/>
      <c r="BF2216" s="120"/>
      <c r="BG2216" s="117"/>
      <c r="BH2216" s="117"/>
    </row>
    <row r="2217" spans="55:60" x14ac:dyDescent="0.2">
      <c r="BC2217" s="120"/>
      <c r="BD2217" s="120"/>
      <c r="BE2217" s="120"/>
      <c r="BF2217" s="120"/>
      <c r="BG2217" s="117"/>
      <c r="BH2217" s="117"/>
    </row>
    <row r="2218" spans="55:60" x14ac:dyDescent="0.2">
      <c r="BC2218" s="120"/>
      <c r="BD2218" s="120"/>
      <c r="BE2218" s="120"/>
      <c r="BF2218" s="120"/>
      <c r="BG2218" s="117"/>
      <c r="BH2218" s="117"/>
    </row>
    <row r="2219" spans="55:60" x14ac:dyDescent="0.2">
      <c r="BC2219" s="120"/>
      <c r="BD2219" s="120"/>
      <c r="BE2219" s="120"/>
      <c r="BF2219" s="120"/>
      <c r="BG2219" s="117"/>
      <c r="BH2219" s="117"/>
    </row>
    <row r="2220" spans="55:60" x14ac:dyDescent="0.2">
      <c r="BC2220" s="120"/>
      <c r="BD2220" s="120"/>
      <c r="BE2220" s="120"/>
      <c r="BF2220" s="120"/>
      <c r="BG2220" s="117"/>
      <c r="BH2220" s="117"/>
    </row>
    <row r="2221" spans="55:60" x14ac:dyDescent="0.2">
      <c r="BC2221" s="120"/>
      <c r="BD2221" s="120"/>
      <c r="BE2221" s="120"/>
      <c r="BF2221" s="120"/>
      <c r="BG2221" s="117"/>
      <c r="BH2221" s="117"/>
    </row>
    <row r="2222" spans="55:60" x14ac:dyDescent="0.2">
      <c r="BC2222" s="120"/>
      <c r="BD2222" s="120"/>
      <c r="BE2222" s="120"/>
      <c r="BF2222" s="120"/>
      <c r="BG2222" s="117"/>
      <c r="BH2222" s="117"/>
    </row>
    <row r="2223" spans="55:60" x14ac:dyDescent="0.2">
      <c r="BC2223" s="120"/>
      <c r="BD2223" s="120"/>
      <c r="BE2223" s="120"/>
      <c r="BF2223" s="120"/>
      <c r="BG2223" s="117"/>
      <c r="BH2223" s="117"/>
    </row>
    <row r="2224" spans="55:60" x14ac:dyDescent="0.2">
      <c r="BC2224" s="120"/>
      <c r="BD2224" s="120"/>
      <c r="BE2224" s="120"/>
      <c r="BF2224" s="120"/>
      <c r="BG2224" s="117"/>
      <c r="BH2224" s="117"/>
    </row>
    <row r="2225" spans="55:60" x14ac:dyDescent="0.2">
      <c r="BC2225" s="120"/>
      <c r="BD2225" s="120"/>
      <c r="BE2225" s="120"/>
      <c r="BF2225" s="120"/>
      <c r="BG2225" s="117"/>
      <c r="BH2225" s="117"/>
    </row>
    <row r="2226" spans="55:60" x14ac:dyDescent="0.2">
      <c r="BC2226" s="120"/>
      <c r="BD2226" s="120"/>
      <c r="BE2226" s="120"/>
      <c r="BF2226" s="120"/>
      <c r="BG2226" s="117"/>
      <c r="BH2226" s="117"/>
    </row>
    <row r="2227" spans="55:60" x14ac:dyDescent="0.2">
      <c r="BC2227" s="120"/>
      <c r="BD2227" s="120"/>
      <c r="BE2227" s="120"/>
      <c r="BF2227" s="120"/>
      <c r="BG2227" s="117"/>
      <c r="BH2227" s="117"/>
    </row>
    <row r="2228" spans="55:60" x14ac:dyDescent="0.2">
      <c r="BC2228" s="120"/>
      <c r="BD2228" s="120"/>
      <c r="BE2228" s="120"/>
      <c r="BF2228" s="120"/>
      <c r="BG2228" s="117"/>
      <c r="BH2228" s="117"/>
    </row>
    <row r="2229" spans="55:60" x14ac:dyDescent="0.2">
      <c r="BC2229" s="120"/>
      <c r="BD2229" s="120"/>
      <c r="BE2229" s="120"/>
      <c r="BF2229" s="120"/>
      <c r="BG2229" s="117"/>
      <c r="BH2229" s="117"/>
    </row>
    <row r="2230" spans="55:60" x14ac:dyDescent="0.2">
      <c r="BC2230" s="120"/>
      <c r="BD2230" s="120"/>
      <c r="BE2230" s="120"/>
      <c r="BF2230" s="120"/>
      <c r="BG2230" s="117"/>
      <c r="BH2230" s="117"/>
    </row>
    <row r="2231" spans="55:60" x14ac:dyDescent="0.2">
      <c r="BC2231" s="120"/>
      <c r="BD2231" s="120"/>
      <c r="BE2231" s="120"/>
      <c r="BF2231" s="120"/>
      <c r="BG2231" s="117"/>
      <c r="BH2231" s="117"/>
    </row>
    <row r="2232" spans="55:60" x14ac:dyDescent="0.2">
      <c r="BC2232" s="120"/>
      <c r="BD2232" s="120"/>
      <c r="BE2232" s="120"/>
      <c r="BF2232" s="120"/>
      <c r="BG2232" s="117"/>
      <c r="BH2232" s="117"/>
    </row>
    <row r="2233" spans="55:60" x14ac:dyDescent="0.2">
      <c r="BC2233" s="120"/>
      <c r="BD2233" s="120"/>
      <c r="BE2233" s="120"/>
      <c r="BF2233" s="120"/>
      <c r="BG2233" s="117"/>
      <c r="BH2233" s="117"/>
    </row>
    <row r="2234" spans="55:60" x14ac:dyDescent="0.2">
      <c r="BC2234" s="120"/>
      <c r="BD2234" s="120"/>
      <c r="BE2234" s="120"/>
      <c r="BF2234" s="120"/>
      <c r="BG2234" s="117"/>
      <c r="BH2234" s="117"/>
    </row>
    <row r="2235" spans="55:60" x14ac:dyDescent="0.2">
      <c r="BC2235" s="120"/>
      <c r="BD2235" s="120"/>
      <c r="BE2235" s="120"/>
      <c r="BF2235" s="120"/>
      <c r="BG2235" s="117"/>
      <c r="BH2235" s="117"/>
    </row>
    <row r="2236" spans="55:60" x14ac:dyDescent="0.2">
      <c r="BC2236" s="120"/>
      <c r="BD2236" s="120"/>
      <c r="BE2236" s="120"/>
      <c r="BF2236" s="120"/>
      <c r="BG2236" s="117"/>
      <c r="BH2236" s="117"/>
    </row>
    <row r="2237" spans="55:60" x14ac:dyDescent="0.2">
      <c r="BC2237" s="120"/>
      <c r="BD2237" s="120"/>
      <c r="BE2237" s="120"/>
      <c r="BF2237" s="120"/>
      <c r="BG2237" s="117"/>
      <c r="BH2237" s="117"/>
    </row>
    <row r="2238" spans="55:60" x14ac:dyDescent="0.2">
      <c r="BC2238" s="120"/>
      <c r="BD2238" s="120"/>
      <c r="BE2238" s="120"/>
      <c r="BF2238" s="120"/>
      <c r="BG2238" s="117"/>
      <c r="BH2238" s="117"/>
    </row>
    <row r="2239" spans="55:60" x14ac:dyDescent="0.2">
      <c r="BC2239" s="120"/>
      <c r="BD2239" s="120"/>
      <c r="BE2239" s="120"/>
      <c r="BF2239" s="120"/>
      <c r="BG2239" s="117"/>
      <c r="BH2239" s="117"/>
    </row>
    <row r="2240" spans="55:60" x14ac:dyDescent="0.2">
      <c r="BC2240" s="120"/>
      <c r="BD2240" s="120"/>
      <c r="BE2240" s="120"/>
      <c r="BF2240" s="120"/>
      <c r="BG2240" s="117"/>
      <c r="BH2240" s="117"/>
    </row>
    <row r="2241" spans="55:60" x14ac:dyDescent="0.2">
      <c r="BC2241" s="120"/>
      <c r="BD2241" s="120"/>
      <c r="BE2241" s="120"/>
      <c r="BF2241" s="120"/>
      <c r="BG2241" s="117"/>
      <c r="BH2241" s="117"/>
    </row>
    <row r="2242" spans="55:60" x14ac:dyDescent="0.2">
      <c r="BC2242" s="120"/>
      <c r="BD2242" s="120"/>
      <c r="BE2242" s="120"/>
      <c r="BF2242" s="120"/>
      <c r="BG2242" s="117"/>
      <c r="BH2242" s="117"/>
    </row>
    <row r="2243" spans="55:60" x14ac:dyDescent="0.2">
      <c r="BC2243" s="120"/>
      <c r="BD2243" s="120"/>
      <c r="BE2243" s="120"/>
      <c r="BF2243" s="120"/>
      <c r="BG2243" s="117"/>
      <c r="BH2243" s="117"/>
    </row>
    <row r="2244" spans="55:60" x14ac:dyDescent="0.2">
      <c r="BC2244" s="120"/>
      <c r="BD2244" s="120"/>
      <c r="BE2244" s="120"/>
      <c r="BF2244" s="120"/>
      <c r="BG2244" s="117"/>
      <c r="BH2244" s="117"/>
    </row>
    <row r="2245" spans="55:60" x14ac:dyDescent="0.2">
      <c r="BC2245" s="120"/>
      <c r="BD2245" s="120"/>
      <c r="BE2245" s="120"/>
      <c r="BF2245" s="120"/>
      <c r="BG2245" s="117"/>
      <c r="BH2245" s="117"/>
    </row>
    <row r="2246" spans="55:60" x14ac:dyDescent="0.2">
      <c r="BC2246" s="120"/>
      <c r="BD2246" s="120"/>
      <c r="BE2246" s="120"/>
      <c r="BF2246" s="120"/>
      <c r="BG2246" s="117"/>
      <c r="BH2246" s="117"/>
    </row>
    <row r="2247" spans="55:60" x14ac:dyDescent="0.2">
      <c r="BC2247" s="120"/>
      <c r="BD2247" s="120"/>
      <c r="BE2247" s="120"/>
      <c r="BF2247" s="120"/>
      <c r="BG2247" s="117"/>
      <c r="BH2247" s="117"/>
    </row>
    <row r="2248" spans="55:60" x14ac:dyDescent="0.2">
      <c r="BC2248" s="120"/>
      <c r="BD2248" s="120"/>
      <c r="BE2248" s="120"/>
      <c r="BF2248" s="120"/>
      <c r="BG2248" s="117"/>
      <c r="BH2248" s="117"/>
    </row>
    <row r="2249" spans="55:60" x14ac:dyDescent="0.2">
      <c r="BC2249" s="120"/>
      <c r="BD2249" s="120"/>
      <c r="BE2249" s="120"/>
      <c r="BF2249" s="120"/>
      <c r="BG2249" s="117"/>
      <c r="BH2249" s="117"/>
    </row>
    <row r="2250" spans="55:60" x14ac:dyDescent="0.2">
      <c r="BC2250" s="120"/>
      <c r="BD2250" s="120"/>
      <c r="BE2250" s="120"/>
      <c r="BF2250" s="120"/>
      <c r="BG2250" s="117"/>
      <c r="BH2250" s="117"/>
    </row>
    <row r="2251" spans="55:60" x14ac:dyDescent="0.2">
      <c r="BC2251" s="120"/>
      <c r="BD2251" s="120"/>
      <c r="BE2251" s="120"/>
      <c r="BF2251" s="120"/>
      <c r="BG2251" s="117"/>
      <c r="BH2251" s="117"/>
    </row>
    <row r="2252" spans="55:60" x14ac:dyDescent="0.2">
      <c r="BC2252" s="120"/>
      <c r="BD2252" s="120"/>
      <c r="BE2252" s="120"/>
      <c r="BF2252" s="120"/>
      <c r="BG2252" s="117"/>
      <c r="BH2252" s="117"/>
    </row>
    <row r="2253" spans="55:60" x14ac:dyDescent="0.2">
      <c r="BC2253" s="120"/>
      <c r="BD2253" s="120"/>
      <c r="BE2253" s="120"/>
      <c r="BF2253" s="120"/>
      <c r="BG2253" s="117"/>
      <c r="BH2253" s="117"/>
    </row>
    <row r="2254" spans="55:60" x14ac:dyDescent="0.2">
      <c r="BC2254" s="120"/>
      <c r="BD2254" s="120"/>
      <c r="BE2254" s="120"/>
      <c r="BF2254" s="120"/>
      <c r="BG2254" s="117"/>
      <c r="BH2254" s="117"/>
    </row>
    <row r="2255" spans="55:60" x14ac:dyDescent="0.2">
      <c r="BC2255" s="120"/>
      <c r="BD2255" s="120"/>
      <c r="BE2255" s="120"/>
      <c r="BF2255" s="120"/>
      <c r="BG2255" s="117"/>
      <c r="BH2255" s="117"/>
    </row>
    <row r="2256" spans="55:60" x14ac:dyDescent="0.2">
      <c r="BC2256" s="120"/>
      <c r="BD2256" s="120"/>
      <c r="BE2256" s="120"/>
      <c r="BF2256" s="120"/>
      <c r="BG2256" s="117"/>
      <c r="BH2256" s="117"/>
    </row>
    <row r="2257" spans="55:60" x14ac:dyDescent="0.2">
      <c r="BC2257" s="120"/>
      <c r="BD2257" s="120"/>
      <c r="BE2257" s="120"/>
      <c r="BF2257" s="120"/>
      <c r="BG2257" s="117"/>
      <c r="BH2257" s="117"/>
    </row>
    <row r="2258" spans="55:60" x14ac:dyDescent="0.2">
      <c r="BC2258" s="120"/>
      <c r="BD2258" s="120"/>
      <c r="BE2258" s="120"/>
      <c r="BF2258" s="120"/>
      <c r="BG2258" s="117"/>
      <c r="BH2258" s="117"/>
    </row>
    <row r="2259" spans="55:60" x14ac:dyDescent="0.2">
      <c r="BC2259" s="120"/>
      <c r="BD2259" s="120"/>
      <c r="BE2259" s="120"/>
      <c r="BF2259" s="120"/>
      <c r="BG2259" s="117"/>
      <c r="BH2259" s="117"/>
    </row>
    <row r="2260" spans="55:60" x14ac:dyDescent="0.2">
      <c r="BC2260" s="120"/>
      <c r="BD2260" s="120"/>
      <c r="BE2260" s="120"/>
      <c r="BF2260" s="120"/>
      <c r="BG2260" s="117"/>
      <c r="BH2260" s="117"/>
    </row>
    <row r="2261" spans="55:60" x14ac:dyDescent="0.2">
      <c r="BC2261" s="120"/>
      <c r="BD2261" s="120"/>
      <c r="BE2261" s="120"/>
      <c r="BF2261" s="120"/>
      <c r="BG2261" s="117"/>
      <c r="BH2261" s="117"/>
    </row>
    <row r="2262" spans="55:60" x14ac:dyDescent="0.2">
      <c r="BC2262" s="120"/>
      <c r="BD2262" s="120"/>
      <c r="BE2262" s="120"/>
      <c r="BF2262" s="120"/>
      <c r="BG2262" s="117"/>
      <c r="BH2262" s="117"/>
    </row>
    <row r="2263" spans="55:60" x14ac:dyDescent="0.2">
      <c r="BC2263" s="120"/>
      <c r="BD2263" s="120"/>
      <c r="BE2263" s="120"/>
      <c r="BF2263" s="120"/>
      <c r="BG2263" s="117"/>
      <c r="BH2263" s="117"/>
    </row>
    <row r="2264" spans="55:60" x14ac:dyDescent="0.2">
      <c r="BC2264" s="120"/>
      <c r="BD2264" s="120"/>
      <c r="BE2264" s="120"/>
      <c r="BF2264" s="120"/>
      <c r="BG2264" s="117"/>
      <c r="BH2264" s="117"/>
    </row>
    <row r="2265" spans="55:60" x14ac:dyDescent="0.2">
      <c r="BC2265" s="120"/>
      <c r="BD2265" s="120"/>
      <c r="BE2265" s="120"/>
      <c r="BF2265" s="120"/>
      <c r="BG2265" s="117"/>
      <c r="BH2265" s="117"/>
    </row>
    <row r="2266" spans="55:60" x14ac:dyDescent="0.2">
      <c r="BC2266" s="120"/>
      <c r="BD2266" s="120"/>
      <c r="BE2266" s="120"/>
      <c r="BF2266" s="120"/>
      <c r="BG2266" s="117"/>
      <c r="BH2266" s="117"/>
    </row>
    <row r="2267" spans="55:60" x14ac:dyDescent="0.2">
      <c r="BC2267" s="120"/>
      <c r="BD2267" s="120"/>
      <c r="BE2267" s="120"/>
      <c r="BF2267" s="120"/>
      <c r="BG2267" s="117"/>
      <c r="BH2267" s="117"/>
    </row>
    <row r="2268" spans="55:60" x14ac:dyDescent="0.2">
      <c r="BC2268" s="120"/>
      <c r="BD2268" s="120"/>
      <c r="BE2268" s="120"/>
      <c r="BF2268" s="120"/>
      <c r="BG2268" s="117"/>
      <c r="BH2268" s="117"/>
    </row>
    <row r="2269" spans="55:60" x14ac:dyDescent="0.2">
      <c r="BC2269" s="120"/>
      <c r="BD2269" s="120"/>
      <c r="BE2269" s="120"/>
      <c r="BF2269" s="120"/>
      <c r="BG2269" s="117"/>
      <c r="BH2269" s="117"/>
    </row>
    <row r="2270" spans="55:60" x14ac:dyDescent="0.2">
      <c r="BC2270" s="120"/>
      <c r="BD2270" s="120"/>
      <c r="BE2270" s="120"/>
      <c r="BF2270" s="120"/>
      <c r="BG2270" s="117"/>
      <c r="BH2270" s="117"/>
    </row>
    <row r="2271" spans="55:60" x14ac:dyDescent="0.2">
      <c r="BC2271" s="120"/>
      <c r="BD2271" s="120"/>
      <c r="BE2271" s="120"/>
      <c r="BF2271" s="120"/>
      <c r="BG2271" s="117"/>
      <c r="BH2271" s="117"/>
    </row>
    <row r="2272" spans="55:60" x14ac:dyDescent="0.2">
      <c r="BC2272" s="120"/>
      <c r="BD2272" s="120"/>
      <c r="BE2272" s="120"/>
      <c r="BF2272" s="120"/>
      <c r="BG2272" s="117"/>
      <c r="BH2272" s="117"/>
    </row>
    <row r="2273" spans="55:60" x14ac:dyDescent="0.2">
      <c r="BC2273" s="120"/>
      <c r="BD2273" s="120"/>
      <c r="BE2273" s="120"/>
      <c r="BF2273" s="120"/>
      <c r="BG2273" s="117"/>
      <c r="BH2273" s="117"/>
    </row>
    <row r="2274" spans="55:60" x14ac:dyDescent="0.2">
      <c r="BC2274" s="120"/>
      <c r="BD2274" s="120"/>
      <c r="BE2274" s="120"/>
      <c r="BF2274" s="120"/>
      <c r="BG2274" s="117"/>
      <c r="BH2274" s="117"/>
    </row>
    <row r="2275" spans="55:60" x14ac:dyDescent="0.2">
      <c r="BC2275" s="120"/>
      <c r="BD2275" s="120"/>
      <c r="BE2275" s="120"/>
      <c r="BF2275" s="120"/>
      <c r="BG2275" s="117"/>
      <c r="BH2275" s="117"/>
    </row>
    <row r="2276" spans="55:60" x14ac:dyDescent="0.2">
      <c r="BC2276" s="120"/>
      <c r="BD2276" s="120"/>
      <c r="BE2276" s="120"/>
      <c r="BF2276" s="120"/>
      <c r="BG2276" s="117"/>
      <c r="BH2276" s="117"/>
    </row>
    <row r="2277" spans="55:60" x14ac:dyDescent="0.2">
      <c r="BC2277" s="120"/>
      <c r="BD2277" s="120"/>
      <c r="BE2277" s="120"/>
      <c r="BF2277" s="120"/>
      <c r="BG2277" s="117"/>
      <c r="BH2277" s="117"/>
    </row>
    <row r="2278" spans="55:60" x14ac:dyDescent="0.2">
      <c r="BC2278" s="120"/>
      <c r="BD2278" s="120"/>
      <c r="BE2278" s="120"/>
      <c r="BF2278" s="120"/>
      <c r="BG2278" s="117"/>
      <c r="BH2278" s="117"/>
    </row>
    <row r="2279" spans="55:60" x14ac:dyDescent="0.2">
      <c r="BC2279" s="120"/>
      <c r="BD2279" s="120"/>
      <c r="BE2279" s="120"/>
      <c r="BF2279" s="120"/>
      <c r="BG2279" s="117"/>
      <c r="BH2279" s="117"/>
    </row>
    <row r="2280" spans="55:60" x14ac:dyDescent="0.2">
      <c r="BC2280" s="120"/>
      <c r="BD2280" s="120"/>
      <c r="BE2280" s="120"/>
      <c r="BF2280" s="120"/>
      <c r="BG2280" s="117"/>
      <c r="BH2280" s="117"/>
    </row>
    <row r="2281" spans="55:60" x14ac:dyDescent="0.2">
      <c r="BC2281" s="120"/>
      <c r="BD2281" s="120"/>
      <c r="BE2281" s="120"/>
      <c r="BF2281" s="120"/>
      <c r="BG2281" s="117"/>
      <c r="BH2281" s="117"/>
    </row>
    <row r="2282" spans="55:60" x14ac:dyDescent="0.2">
      <c r="BC2282" s="120"/>
      <c r="BD2282" s="120"/>
      <c r="BE2282" s="120"/>
      <c r="BF2282" s="120"/>
      <c r="BG2282" s="117"/>
      <c r="BH2282" s="117"/>
    </row>
    <row r="2283" spans="55:60" x14ac:dyDescent="0.2">
      <c r="BC2283" s="120"/>
      <c r="BD2283" s="120"/>
      <c r="BE2283" s="120"/>
      <c r="BF2283" s="120"/>
      <c r="BG2283" s="117"/>
      <c r="BH2283" s="117"/>
    </row>
    <row r="2284" spans="55:60" x14ac:dyDescent="0.2">
      <c r="BC2284" s="120"/>
      <c r="BD2284" s="120"/>
      <c r="BE2284" s="120"/>
      <c r="BF2284" s="120"/>
      <c r="BG2284" s="117"/>
      <c r="BH2284" s="117"/>
    </row>
    <row r="2285" spans="55:60" x14ac:dyDescent="0.2">
      <c r="BC2285" s="120"/>
      <c r="BD2285" s="120"/>
      <c r="BE2285" s="120"/>
      <c r="BF2285" s="120"/>
      <c r="BG2285" s="117"/>
      <c r="BH2285" s="117"/>
    </row>
    <row r="2286" spans="55:60" x14ac:dyDescent="0.2">
      <c r="BC2286" s="120"/>
      <c r="BD2286" s="120"/>
      <c r="BE2286" s="120"/>
      <c r="BF2286" s="120"/>
      <c r="BG2286" s="117"/>
      <c r="BH2286" s="117"/>
    </row>
    <row r="2287" spans="55:60" x14ac:dyDescent="0.2">
      <c r="BC2287" s="120"/>
      <c r="BD2287" s="120"/>
      <c r="BE2287" s="120"/>
      <c r="BF2287" s="120"/>
      <c r="BG2287" s="117"/>
      <c r="BH2287" s="117"/>
    </row>
    <row r="2288" spans="55:60" x14ac:dyDescent="0.2">
      <c r="BC2288" s="120"/>
      <c r="BD2288" s="120"/>
      <c r="BE2288" s="120"/>
      <c r="BF2288" s="120"/>
      <c r="BG2288" s="117"/>
      <c r="BH2288" s="117"/>
    </row>
    <row r="2289" spans="55:60" x14ac:dyDescent="0.2">
      <c r="BC2289" s="120"/>
      <c r="BD2289" s="120"/>
      <c r="BE2289" s="120"/>
      <c r="BF2289" s="120"/>
      <c r="BG2289" s="117"/>
      <c r="BH2289" s="117"/>
    </row>
    <row r="2290" spans="55:60" x14ac:dyDescent="0.2">
      <c r="BC2290" s="120"/>
      <c r="BD2290" s="120"/>
      <c r="BE2290" s="120"/>
      <c r="BF2290" s="120"/>
      <c r="BG2290" s="117"/>
      <c r="BH2290" s="117"/>
    </row>
    <row r="2291" spans="55:60" x14ac:dyDescent="0.2">
      <c r="BC2291" s="120"/>
      <c r="BD2291" s="120"/>
      <c r="BE2291" s="120"/>
      <c r="BF2291" s="120"/>
      <c r="BG2291" s="117"/>
      <c r="BH2291" s="117"/>
    </row>
    <row r="2292" spans="55:60" x14ac:dyDescent="0.2">
      <c r="BC2292" s="120"/>
      <c r="BD2292" s="120"/>
      <c r="BE2292" s="120"/>
      <c r="BF2292" s="120"/>
      <c r="BG2292" s="117"/>
      <c r="BH2292" s="117"/>
    </row>
    <row r="2293" spans="55:60" x14ac:dyDescent="0.2">
      <c r="BC2293" s="120"/>
      <c r="BD2293" s="120"/>
      <c r="BE2293" s="120"/>
      <c r="BF2293" s="120"/>
      <c r="BG2293" s="117"/>
      <c r="BH2293" s="117"/>
    </row>
    <row r="2294" spans="55:60" x14ac:dyDescent="0.2">
      <c r="BC2294" s="120"/>
      <c r="BD2294" s="120"/>
      <c r="BE2294" s="120"/>
      <c r="BF2294" s="120"/>
      <c r="BG2294" s="117"/>
      <c r="BH2294" s="117"/>
    </row>
    <row r="2295" spans="55:60" x14ac:dyDescent="0.2">
      <c r="BC2295" s="120"/>
      <c r="BD2295" s="120"/>
      <c r="BE2295" s="120"/>
      <c r="BF2295" s="120"/>
      <c r="BG2295" s="117"/>
      <c r="BH2295" s="117"/>
    </row>
    <row r="2296" spans="55:60" x14ac:dyDescent="0.2">
      <c r="BC2296" s="120"/>
      <c r="BD2296" s="120"/>
      <c r="BE2296" s="120"/>
      <c r="BF2296" s="120"/>
      <c r="BG2296" s="117"/>
      <c r="BH2296" s="117"/>
    </row>
    <row r="2297" spans="55:60" x14ac:dyDescent="0.2">
      <c r="BC2297" s="120"/>
      <c r="BD2297" s="120"/>
      <c r="BE2297" s="120"/>
      <c r="BF2297" s="120"/>
      <c r="BG2297" s="117"/>
      <c r="BH2297" s="117"/>
    </row>
    <row r="2298" spans="55:60" x14ac:dyDescent="0.2">
      <c r="BC2298" s="120"/>
      <c r="BD2298" s="120"/>
      <c r="BE2298" s="120"/>
      <c r="BF2298" s="120"/>
      <c r="BG2298" s="117"/>
      <c r="BH2298" s="117"/>
    </row>
    <row r="2299" spans="55:60" x14ac:dyDescent="0.2">
      <c r="BC2299" s="120"/>
      <c r="BD2299" s="120"/>
      <c r="BE2299" s="120"/>
      <c r="BF2299" s="120"/>
      <c r="BG2299" s="117"/>
      <c r="BH2299" s="117"/>
    </row>
    <row r="2300" spans="55:60" x14ac:dyDescent="0.2">
      <c r="BC2300" s="120"/>
      <c r="BD2300" s="120"/>
      <c r="BE2300" s="120"/>
      <c r="BF2300" s="120"/>
      <c r="BG2300" s="117"/>
      <c r="BH2300" s="117"/>
    </row>
    <row r="2301" spans="55:60" x14ac:dyDescent="0.2">
      <c r="BC2301" s="120"/>
      <c r="BD2301" s="120"/>
      <c r="BE2301" s="120"/>
      <c r="BF2301" s="120"/>
      <c r="BG2301" s="117"/>
      <c r="BH2301" s="117"/>
    </row>
    <row r="2302" spans="55:60" x14ac:dyDescent="0.2">
      <c r="BC2302" s="120"/>
      <c r="BD2302" s="120"/>
      <c r="BE2302" s="120"/>
      <c r="BF2302" s="120"/>
      <c r="BG2302" s="117"/>
      <c r="BH2302" s="117"/>
    </row>
    <row r="2303" spans="55:60" x14ac:dyDescent="0.2">
      <c r="BC2303" s="120"/>
      <c r="BD2303" s="120"/>
      <c r="BE2303" s="120"/>
      <c r="BF2303" s="120"/>
      <c r="BG2303" s="117"/>
      <c r="BH2303" s="117"/>
    </row>
    <row r="2304" spans="55:60" x14ac:dyDescent="0.2">
      <c r="BC2304" s="120"/>
      <c r="BD2304" s="120"/>
      <c r="BE2304" s="120"/>
      <c r="BF2304" s="120"/>
      <c r="BG2304" s="117"/>
      <c r="BH2304" s="117"/>
    </row>
    <row r="2305" spans="55:60" x14ac:dyDescent="0.2">
      <c r="BC2305" s="120"/>
      <c r="BD2305" s="120"/>
      <c r="BE2305" s="120"/>
      <c r="BF2305" s="120"/>
      <c r="BG2305" s="117"/>
      <c r="BH2305" s="117"/>
    </row>
    <row r="2306" spans="55:60" x14ac:dyDescent="0.2">
      <c r="BC2306" s="120"/>
      <c r="BD2306" s="120"/>
      <c r="BE2306" s="120"/>
      <c r="BF2306" s="120"/>
      <c r="BG2306" s="117"/>
      <c r="BH2306" s="117"/>
    </row>
    <row r="2307" spans="55:60" x14ac:dyDescent="0.2">
      <c r="BC2307" s="120"/>
      <c r="BD2307" s="120"/>
      <c r="BE2307" s="120"/>
      <c r="BF2307" s="120"/>
      <c r="BG2307" s="117"/>
      <c r="BH2307" s="117"/>
    </row>
    <row r="2308" spans="55:60" x14ac:dyDescent="0.2">
      <c r="BC2308" s="120"/>
      <c r="BD2308" s="120"/>
      <c r="BE2308" s="120"/>
      <c r="BF2308" s="120"/>
      <c r="BG2308" s="117"/>
      <c r="BH2308" s="117"/>
    </row>
    <row r="2309" spans="55:60" x14ac:dyDescent="0.2">
      <c r="BC2309" s="120"/>
      <c r="BD2309" s="120"/>
      <c r="BE2309" s="120"/>
      <c r="BF2309" s="120"/>
      <c r="BG2309" s="117"/>
      <c r="BH2309" s="117"/>
    </row>
    <row r="2310" spans="55:60" x14ac:dyDescent="0.2">
      <c r="BC2310" s="120"/>
      <c r="BD2310" s="120"/>
      <c r="BE2310" s="120"/>
      <c r="BF2310" s="120"/>
      <c r="BG2310" s="117"/>
      <c r="BH2310" s="117"/>
    </row>
    <row r="2311" spans="55:60" x14ac:dyDescent="0.2">
      <c r="BC2311" s="120"/>
      <c r="BD2311" s="120"/>
      <c r="BE2311" s="120"/>
      <c r="BF2311" s="120"/>
      <c r="BG2311" s="117"/>
      <c r="BH2311" s="117"/>
    </row>
    <row r="2312" spans="55:60" x14ac:dyDescent="0.2">
      <c r="BC2312" s="120"/>
      <c r="BD2312" s="120"/>
      <c r="BE2312" s="120"/>
      <c r="BF2312" s="120"/>
      <c r="BG2312" s="117"/>
      <c r="BH2312" s="117"/>
    </row>
    <row r="2313" spans="55:60" x14ac:dyDescent="0.2">
      <c r="BC2313" s="120"/>
      <c r="BD2313" s="120"/>
      <c r="BE2313" s="120"/>
      <c r="BF2313" s="120"/>
      <c r="BG2313" s="117"/>
      <c r="BH2313" s="117"/>
    </row>
    <row r="2314" spans="55:60" x14ac:dyDescent="0.2">
      <c r="BC2314" s="120"/>
      <c r="BD2314" s="120"/>
      <c r="BE2314" s="120"/>
      <c r="BF2314" s="120"/>
      <c r="BG2314" s="117"/>
      <c r="BH2314" s="117"/>
    </row>
    <row r="2315" spans="55:60" x14ac:dyDescent="0.2">
      <c r="BC2315" s="120"/>
      <c r="BD2315" s="120"/>
      <c r="BE2315" s="120"/>
      <c r="BF2315" s="120"/>
      <c r="BG2315" s="117"/>
      <c r="BH2315" s="117"/>
    </row>
    <row r="2316" spans="55:60" x14ac:dyDescent="0.2">
      <c r="BC2316" s="120"/>
      <c r="BD2316" s="120"/>
      <c r="BE2316" s="120"/>
      <c r="BF2316" s="120"/>
      <c r="BG2316" s="117"/>
      <c r="BH2316" s="117"/>
    </row>
    <row r="2317" spans="55:60" x14ac:dyDescent="0.2">
      <c r="BC2317" s="120"/>
      <c r="BD2317" s="120"/>
      <c r="BE2317" s="120"/>
      <c r="BF2317" s="120"/>
      <c r="BG2317" s="117"/>
      <c r="BH2317" s="117"/>
    </row>
    <row r="2318" spans="55:60" x14ac:dyDescent="0.2">
      <c r="BC2318" s="120"/>
      <c r="BD2318" s="120"/>
      <c r="BE2318" s="120"/>
      <c r="BF2318" s="120"/>
      <c r="BG2318" s="117"/>
      <c r="BH2318" s="117"/>
    </row>
    <row r="2319" spans="55:60" x14ac:dyDescent="0.2">
      <c r="BC2319" s="120"/>
      <c r="BD2319" s="120"/>
      <c r="BE2319" s="120"/>
      <c r="BF2319" s="120"/>
      <c r="BG2319" s="117"/>
      <c r="BH2319" s="117"/>
    </row>
    <row r="2320" spans="55:60" x14ac:dyDescent="0.2">
      <c r="BC2320" s="120"/>
      <c r="BD2320" s="120"/>
      <c r="BE2320" s="120"/>
      <c r="BF2320" s="120"/>
      <c r="BG2320" s="117"/>
      <c r="BH2320" s="117"/>
    </row>
    <row r="2321" spans="55:60" x14ac:dyDescent="0.2">
      <c r="BC2321" s="120"/>
      <c r="BD2321" s="120"/>
      <c r="BE2321" s="120"/>
      <c r="BF2321" s="120"/>
      <c r="BG2321" s="117"/>
      <c r="BH2321" s="117"/>
    </row>
    <row r="2322" spans="55:60" x14ac:dyDescent="0.2">
      <c r="BC2322" s="120"/>
      <c r="BD2322" s="120"/>
      <c r="BE2322" s="120"/>
      <c r="BF2322" s="120"/>
      <c r="BG2322" s="117"/>
      <c r="BH2322" s="117"/>
    </row>
    <row r="2323" spans="55:60" x14ac:dyDescent="0.2">
      <c r="BC2323" s="120"/>
      <c r="BD2323" s="120"/>
      <c r="BE2323" s="120"/>
      <c r="BF2323" s="120"/>
      <c r="BG2323" s="117"/>
      <c r="BH2323" s="117"/>
    </row>
    <row r="2324" spans="55:60" x14ac:dyDescent="0.2">
      <c r="BC2324" s="120"/>
      <c r="BD2324" s="120"/>
      <c r="BE2324" s="120"/>
      <c r="BF2324" s="120"/>
      <c r="BG2324" s="117"/>
      <c r="BH2324" s="117"/>
    </row>
    <row r="2325" spans="55:60" x14ac:dyDescent="0.2">
      <c r="BC2325" s="120"/>
      <c r="BD2325" s="120"/>
      <c r="BE2325" s="120"/>
      <c r="BF2325" s="120"/>
      <c r="BG2325" s="117"/>
      <c r="BH2325" s="117"/>
    </row>
    <row r="2326" spans="55:60" x14ac:dyDescent="0.2">
      <c r="BC2326" s="120"/>
      <c r="BD2326" s="120"/>
      <c r="BE2326" s="120"/>
      <c r="BF2326" s="120"/>
      <c r="BG2326" s="117"/>
      <c r="BH2326" s="117"/>
    </row>
    <row r="2327" spans="55:60" x14ac:dyDescent="0.2">
      <c r="BC2327" s="120"/>
      <c r="BD2327" s="120"/>
      <c r="BE2327" s="120"/>
      <c r="BF2327" s="120"/>
      <c r="BG2327" s="117"/>
      <c r="BH2327" s="117"/>
    </row>
    <row r="2328" spans="55:60" x14ac:dyDescent="0.2">
      <c r="BC2328" s="120"/>
      <c r="BD2328" s="120"/>
      <c r="BE2328" s="120"/>
      <c r="BF2328" s="120"/>
      <c r="BG2328" s="117"/>
      <c r="BH2328" s="117"/>
    </row>
    <row r="2329" spans="55:60" x14ac:dyDescent="0.2">
      <c r="BC2329" s="120"/>
      <c r="BD2329" s="120"/>
      <c r="BE2329" s="120"/>
      <c r="BF2329" s="120"/>
      <c r="BG2329" s="117"/>
      <c r="BH2329" s="117"/>
    </row>
    <row r="2330" spans="55:60" x14ac:dyDescent="0.2">
      <c r="BC2330" s="120"/>
      <c r="BD2330" s="120"/>
      <c r="BE2330" s="120"/>
      <c r="BF2330" s="120"/>
      <c r="BG2330" s="117"/>
      <c r="BH2330" s="117"/>
    </row>
    <row r="2331" spans="55:60" x14ac:dyDescent="0.2">
      <c r="BC2331" s="120"/>
      <c r="BD2331" s="120"/>
      <c r="BE2331" s="120"/>
      <c r="BF2331" s="120"/>
      <c r="BG2331" s="117"/>
      <c r="BH2331" s="117"/>
    </row>
    <row r="2332" spans="55:60" x14ac:dyDescent="0.2">
      <c r="BC2332" s="120"/>
      <c r="BD2332" s="120"/>
      <c r="BE2332" s="120"/>
      <c r="BF2332" s="120"/>
      <c r="BG2332" s="117"/>
      <c r="BH2332" s="117"/>
    </row>
    <row r="2333" spans="55:60" x14ac:dyDescent="0.2">
      <c r="BC2333" s="120"/>
      <c r="BD2333" s="120"/>
      <c r="BE2333" s="120"/>
      <c r="BF2333" s="120"/>
      <c r="BG2333" s="117"/>
      <c r="BH2333" s="117"/>
    </row>
    <row r="2334" spans="55:60" x14ac:dyDescent="0.2">
      <c r="BC2334" s="120"/>
      <c r="BD2334" s="120"/>
      <c r="BE2334" s="120"/>
      <c r="BF2334" s="120"/>
      <c r="BG2334" s="117"/>
      <c r="BH2334" s="117"/>
    </row>
    <row r="2335" spans="55:60" x14ac:dyDescent="0.2">
      <c r="BC2335" s="120"/>
      <c r="BD2335" s="120"/>
      <c r="BE2335" s="120"/>
      <c r="BF2335" s="120"/>
      <c r="BG2335" s="117"/>
      <c r="BH2335" s="117"/>
    </row>
    <row r="2336" spans="55:60" x14ac:dyDescent="0.2">
      <c r="BC2336" s="120"/>
      <c r="BD2336" s="120"/>
      <c r="BE2336" s="120"/>
      <c r="BF2336" s="120"/>
      <c r="BG2336" s="117"/>
      <c r="BH2336" s="117"/>
    </row>
    <row r="2337" spans="55:60" x14ac:dyDescent="0.2">
      <c r="BC2337" s="120"/>
      <c r="BD2337" s="120"/>
      <c r="BE2337" s="120"/>
      <c r="BF2337" s="120"/>
      <c r="BG2337" s="117"/>
      <c r="BH2337" s="117"/>
    </row>
    <row r="2338" spans="55:60" x14ac:dyDescent="0.2">
      <c r="BC2338" s="120"/>
      <c r="BD2338" s="120"/>
      <c r="BE2338" s="120"/>
      <c r="BF2338" s="120"/>
      <c r="BG2338" s="117"/>
      <c r="BH2338" s="117"/>
    </row>
    <row r="2339" spans="55:60" x14ac:dyDescent="0.2">
      <c r="BC2339" s="120"/>
      <c r="BD2339" s="120"/>
      <c r="BE2339" s="120"/>
      <c r="BF2339" s="120"/>
      <c r="BG2339" s="117"/>
      <c r="BH2339" s="117"/>
    </row>
    <row r="2340" spans="55:60" x14ac:dyDescent="0.2">
      <c r="BC2340" s="120"/>
      <c r="BD2340" s="120"/>
      <c r="BE2340" s="120"/>
      <c r="BF2340" s="120"/>
      <c r="BG2340" s="117"/>
      <c r="BH2340" s="117"/>
    </row>
    <row r="2341" spans="55:60" x14ac:dyDescent="0.2">
      <c r="BC2341" s="120"/>
      <c r="BD2341" s="120"/>
      <c r="BE2341" s="120"/>
      <c r="BF2341" s="120"/>
      <c r="BG2341" s="117"/>
      <c r="BH2341" s="117"/>
    </row>
    <row r="2342" spans="55:60" x14ac:dyDescent="0.2">
      <c r="BC2342" s="120"/>
      <c r="BD2342" s="120"/>
      <c r="BE2342" s="120"/>
      <c r="BF2342" s="120"/>
      <c r="BG2342" s="117"/>
      <c r="BH2342" s="117"/>
    </row>
    <row r="2343" spans="55:60" x14ac:dyDescent="0.2">
      <c r="BC2343" s="120"/>
      <c r="BD2343" s="120"/>
      <c r="BE2343" s="120"/>
      <c r="BF2343" s="120"/>
      <c r="BG2343" s="117"/>
      <c r="BH2343" s="117"/>
    </row>
    <row r="2344" spans="55:60" x14ac:dyDescent="0.2">
      <c r="BC2344" s="120"/>
      <c r="BD2344" s="120"/>
      <c r="BE2344" s="120"/>
      <c r="BF2344" s="120"/>
      <c r="BG2344" s="117"/>
      <c r="BH2344" s="117"/>
    </row>
    <row r="2345" spans="55:60" x14ac:dyDescent="0.2">
      <c r="BC2345" s="120"/>
      <c r="BD2345" s="120"/>
      <c r="BE2345" s="120"/>
      <c r="BF2345" s="120"/>
      <c r="BG2345" s="117"/>
      <c r="BH2345" s="117"/>
    </row>
    <row r="2346" spans="55:60" x14ac:dyDescent="0.2">
      <c r="BC2346" s="120"/>
      <c r="BD2346" s="120"/>
      <c r="BE2346" s="120"/>
      <c r="BF2346" s="120"/>
      <c r="BG2346" s="117"/>
      <c r="BH2346" s="117"/>
    </row>
    <row r="2347" spans="55:60" x14ac:dyDescent="0.2">
      <c r="BC2347" s="120"/>
      <c r="BD2347" s="120"/>
      <c r="BE2347" s="120"/>
      <c r="BF2347" s="120"/>
      <c r="BG2347" s="117"/>
      <c r="BH2347" s="117"/>
    </row>
    <row r="2348" spans="55:60" x14ac:dyDescent="0.2">
      <c r="BC2348" s="120"/>
      <c r="BD2348" s="120"/>
      <c r="BE2348" s="120"/>
      <c r="BF2348" s="120"/>
      <c r="BG2348" s="117"/>
      <c r="BH2348" s="117"/>
    </row>
    <row r="2349" spans="55:60" x14ac:dyDescent="0.2">
      <c r="BC2349" s="120"/>
      <c r="BD2349" s="120"/>
      <c r="BE2349" s="120"/>
      <c r="BF2349" s="120"/>
      <c r="BG2349" s="117"/>
      <c r="BH2349" s="117"/>
    </row>
    <row r="2350" spans="55:60" x14ac:dyDescent="0.2">
      <c r="BC2350" s="120"/>
      <c r="BD2350" s="120"/>
      <c r="BE2350" s="120"/>
      <c r="BF2350" s="120"/>
      <c r="BG2350" s="117"/>
      <c r="BH2350" s="117"/>
    </row>
    <row r="2351" spans="55:60" x14ac:dyDescent="0.2">
      <c r="BC2351" s="120"/>
      <c r="BD2351" s="120"/>
      <c r="BE2351" s="120"/>
      <c r="BF2351" s="120"/>
      <c r="BG2351" s="117"/>
      <c r="BH2351" s="117"/>
    </row>
    <row r="2352" spans="55:60" x14ac:dyDescent="0.2">
      <c r="BC2352" s="120"/>
      <c r="BD2352" s="120"/>
      <c r="BE2352" s="120"/>
      <c r="BF2352" s="120"/>
      <c r="BG2352" s="117"/>
      <c r="BH2352" s="117"/>
    </row>
    <row r="2353" spans="55:60" x14ac:dyDescent="0.2">
      <c r="BC2353" s="120"/>
      <c r="BD2353" s="120"/>
      <c r="BE2353" s="120"/>
      <c r="BF2353" s="120"/>
      <c r="BG2353" s="117"/>
      <c r="BH2353" s="117"/>
    </row>
    <row r="2354" spans="55:60" x14ac:dyDescent="0.2">
      <c r="BC2354" s="120"/>
      <c r="BD2354" s="120"/>
      <c r="BE2354" s="120"/>
      <c r="BF2354" s="120"/>
      <c r="BG2354" s="117"/>
      <c r="BH2354" s="117"/>
    </row>
    <row r="2355" spans="55:60" x14ac:dyDescent="0.2">
      <c r="BC2355" s="120"/>
      <c r="BD2355" s="120"/>
      <c r="BE2355" s="120"/>
      <c r="BF2355" s="120"/>
      <c r="BG2355" s="117"/>
      <c r="BH2355" s="117"/>
    </row>
    <row r="2356" spans="55:60" x14ac:dyDescent="0.2">
      <c r="BC2356" s="120"/>
      <c r="BD2356" s="120"/>
      <c r="BE2356" s="120"/>
      <c r="BF2356" s="120"/>
      <c r="BG2356" s="117"/>
      <c r="BH2356" s="117"/>
    </row>
    <row r="2357" spans="55:60" x14ac:dyDescent="0.2">
      <c r="BC2357" s="120"/>
      <c r="BD2357" s="120"/>
      <c r="BE2357" s="120"/>
      <c r="BF2357" s="120"/>
      <c r="BG2357" s="117"/>
      <c r="BH2357" s="117"/>
    </row>
    <row r="2358" spans="55:60" x14ac:dyDescent="0.2">
      <c r="BC2358" s="120"/>
      <c r="BD2358" s="120"/>
      <c r="BE2358" s="120"/>
      <c r="BF2358" s="120"/>
      <c r="BG2358" s="117"/>
      <c r="BH2358" s="117"/>
    </row>
    <row r="2359" spans="55:60" x14ac:dyDescent="0.2">
      <c r="BC2359" s="120"/>
      <c r="BD2359" s="120"/>
      <c r="BE2359" s="120"/>
      <c r="BF2359" s="120"/>
      <c r="BG2359" s="117"/>
      <c r="BH2359" s="117"/>
    </row>
    <row r="2360" spans="55:60" x14ac:dyDescent="0.2">
      <c r="BC2360" s="120"/>
      <c r="BD2360" s="120"/>
      <c r="BE2360" s="120"/>
      <c r="BF2360" s="120"/>
      <c r="BG2360" s="117"/>
      <c r="BH2360" s="117"/>
    </row>
    <row r="2361" spans="55:60" x14ac:dyDescent="0.2">
      <c r="BC2361" s="120"/>
      <c r="BD2361" s="120"/>
      <c r="BE2361" s="120"/>
      <c r="BF2361" s="120"/>
      <c r="BG2361" s="117"/>
      <c r="BH2361" s="117"/>
    </row>
    <row r="2362" spans="55:60" x14ac:dyDescent="0.2">
      <c r="BC2362" s="120"/>
      <c r="BD2362" s="120"/>
      <c r="BE2362" s="120"/>
      <c r="BF2362" s="120"/>
      <c r="BG2362" s="117"/>
      <c r="BH2362" s="117"/>
    </row>
    <row r="2363" spans="55:60" x14ac:dyDescent="0.2">
      <c r="BC2363" s="120"/>
      <c r="BD2363" s="120"/>
      <c r="BE2363" s="120"/>
      <c r="BF2363" s="120"/>
      <c r="BG2363" s="117"/>
      <c r="BH2363" s="117"/>
    </row>
    <row r="2364" spans="55:60" x14ac:dyDescent="0.2">
      <c r="BC2364" s="120"/>
      <c r="BD2364" s="120"/>
      <c r="BE2364" s="120"/>
      <c r="BF2364" s="120"/>
      <c r="BG2364" s="117"/>
      <c r="BH2364" s="117"/>
    </row>
    <row r="2365" spans="55:60" x14ac:dyDescent="0.2">
      <c r="BC2365" s="120"/>
      <c r="BD2365" s="120"/>
      <c r="BE2365" s="120"/>
      <c r="BF2365" s="120"/>
      <c r="BG2365" s="117"/>
      <c r="BH2365" s="117"/>
    </row>
    <row r="2366" spans="55:60" x14ac:dyDescent="0.2">
      <c r="BC2366" s="120"/>
      <c r="BD2366" s="120"/>
      <c r="BE2366" s="120"/>
      <c r="BF2366" s="120"/>
      <c r="BG2366" s="117"/>
      <c r="BH2366" s="117"/>
    </row>
    <row r="2367" spans="55:60" x14ac:dyDescent="0.2">
      <c r="BC2367" s="120"/>
      <c r="BD2367" s="120"/>
      <c r="BE2367" s="120"/>
      <c r="BF2367" s="120"/>
      <c r="BG2367" s="117"/>
      <c r="BH2367" s="117"/>
    </row>
    <row r="2368" spans="55:60" x14ac:dyDescent="0.2">
      <c r="BC2368" s="120"/>
      <c r="BD2368" s="120"/>
      <c r="BE2368" s="120"/>
      <c r="BF2368" s="120"/>
      <c r="BG2368" s="117"/>
      <c r="BH2368" s="117"/>
    </row>
    <row r="2369" spans="55:60" x14ac:dyDescent="0.2">
      <c r="BC2369" s="120"/>
      <c r="BD2369" s="120"/>
      <c r="BE2369" s="120"/>
      <c r="BF2369" s="120"/>
      <c r="BG2369" s="117"/>
      <c r="BH2369" s="117"/>
    </row>
    <row r="2370" spans="55:60" x14ac:dyDescent="0.2">
      <c r="BC2370" s="120"/>
      <c r="BD2370" s="120"/>
      <c r="BE2370" s="120"/>
      <c r="BF2370" s="120"/>
      <c r="BG2370" s="117"/>
      <c r="BH2370" s="117"/>
    </row>
    <row r="2371" spans="55:60" x14ac:dyDescent="0.2">
      <c r="BC2371" s="120"/>
      <c r="BD2371" s="120"/>
      <c r="BE2371" s="120"/>
      <c r="BF2371" s="120"/>
      <c r="BG2371" s="117"/>
      <c r="BH2371" s="117"/>
    </row>
    <row r="2372" spans="55:60" x14ac:dyDescent="0.2">
      <c r="BC2372" s="120"/>
      <c r="BD2372" s="120"/>
      <c r="BE2372" s="120"/>
      <c r="BF2372" s="120"/>
      <c r="BG2372" s="117"/>
      <c r="BH2372" s="117"/>
    </row>
    <row r="2373" spans="55:60" x14ac:dyDescent="0.2">
      <c r="BC2373" s="120"/>
      <c r="BD2373" s="120"/>
      <c r="BE2373" s="120"/>
      <c r="BF2373" s="120"/>
      <c r="BG2373" s="117"/>
      <c r="BH2373" s="117"/>
    </row>
    <row r="2374" spans="55:60" x14ac:dyDescent="0.2">
      <c r="BC2374" s="120"/>
      <c r="BD2374" s="120"/>
      <c r="BE2374" s="120"/>
      <c r="BF2374" s="120"/>
      <c r="BG2374" s="117"/>
      <c r="BH2374" s="117"/>
    </row>
    <row r="2375" spans="55:60" x14ac:dyDescent="0.2">
      <c r="BC2375" s="120"/>
      <c r="BD2375" s="120"/>
      <c r="BE2375" s="120"/>
      <c r="BF2375" s="120"/>
      <c r="BG2375" s="117"/>
      <c r="BH2375" s="117"/>
    </row>
    <row r="2376" spans="55:60" x14ac:dyDescent="0.2">
      <c r="BC2376" s="120"/>
      <c r="BD2376" s="120"/>
      <c r="BE2376" s="120"/>
      <c r="BF2376" s="120"/>
      <c r="BG2376" s="117"/>
      <c r="BH2376" s="117"/>
    </row>
    <row r="2377" spans="55:60" x14ac:dyDescent="0.2">
      <c r="BC2377" s="120"/>
      <c r="BD2377" s="120"/>
      <c r="BE2377" s="120"/>
      <c r="BF2377" s="120"/>
      <c r="BG2377" s="117"/>
      <c r="BH2377" s="117"/>
    </row>
    <row r="2378" spans="55:60" x14ac:dyDescent="0.2">
      <c r="BC2378" s="120"/>
      <c r="BD2378" s="120"/>
      <c r="BE2378" s="120"/>
      <c r="BF2378" s="120"/>
      <c r="BG2378" s="117"/>
      <c r="BH2378" s="117"/>
    </row>
    <row r="2379" spans="55:60" x14ac:dyDescent="0.2">
      <c r="BC2379" s="120"/>
      <c r="BD2379" s="120"/>
      <c r="BE2379" s="120"/>
      <c r="BF2379" s="120"/>
      <c r="BG2379" s="117"/>
      <c r="BH2379" s="117"/>
    </row>
    <row r="2380" spans="55:60" x14ac:dyDescent="0.2">
      <c r="BC2380" s="120"/>
      <c r="BD2380" s="120"/>
      <c r="BE2380" s="120"/>
      <c r="BF2380" s="120"/>
      <c r="BG2380" s="117"/>
      <c r="BH2380" s="117"/>
    </row>
    <row r="2381" spans="55:60" x14ac:dyDescent="0.2">
      <c r="BC2381" s="120"/>
      <c r="BD2381" s="120"/>
      <c r="BE2381" s="120"/>
      <c r="BF2381" s="120"/>
      <c r="BG2381" s="117"/>
      <c r="BH2381" s="117"/>
    </row>
    <row r="2382" spans="55:60" x14ac:dyDescent="0.2">
      <c r="BC2382" s="120"/>
      <c r="BD2382" s="120"/>
      <c r="BE2382" s="120"/>
      <c r="BF2382" s="120"/>
      <c r="BG2382" s="117"/>
      <c r="BH2382" s="117"/>
    </row>
    <row r="2383" spans="55:60" x14ac:dyDescent="0.2">
      <c r="BC2383" s="120"/>
      <c r="BD2383" s="120"/>
      <c r="BE2383" s="120"/>
      <c r="BF2383" s="120"/>
      <c r="BG2383" s="117"/>
      <c r="BH2383" s="117"/>
    </row>
    <row r="2384" spans="55:60" x14ac:dyDescent="0.2">
      <c r="BC2384" s="120"/>
      <c r="BD2384" s="120"/>
      <c r="BE2384" s="120"/>
      <c r="BF2384" s="120"/>
      <c r="BG2384" s="117"/>
      <c r="BH2384" s="117"/>
    </row>
    <row r="2385" spans="55:60" x14ac:dyDescent="0.2">
      <c r="BC2385" s="120"/>
      <c r="BD2385" s="120"/>
      <c r="BE2385" s="120"/>
      <c r="BF2385" s="120"/>
      <c r="BG2385" s="117"/>
      <c r="BH2385" s="117"/>
    </row>
    <row r="2386" spans="55:60" x14ac:dyDescent="0.2">
      <c r="BC2386" s="120"/>
      <c r="BD2386" s="120"/>
      <c r="BE2386" s="120"/>
      <c r="BF2386" s="120"/>
      <c r="BG2386" s="117"/>
      <c r="BH2386" s="117"/>
    </row>
    <row r="2387" spans="55:60" x14ac:dyDescent="0.2">
      <c r="BC2387" s="120"/>
      <c r="BD2387" s="120"/>
      <c r="BE2387" s="120"/>
      <c r="BF2387" s="120"/>
      <c r="BG2387" s="117"/>
      <c r="BH2387" s="117"/>
    </row>
    <row r="2388" spans="55:60" x14ac:dyDescent="0.2">
      <c r="BC2388" s="120"/>
      <c r="BD2388" s="120"/>
      <c r="BE2388" s="120"/>
      <c r="BF2388" s="120"/>
      <c r="BG2388" s="117"/>
      <c r="BH2388" s="117"/>
    </row>
    <row r="2389" spans="55:60" x14ac:dyDescent="0.2">
      <c r="BC2389" s="120"/>
      <c r="BD2389" s="120"/>
      <c r="BE2389" s="120"/>
      <c r="BF2389" s="120"/>
      <c r="BG2389" s="117"/>
      <c r="BH2389" s="117"/>
    </row>
    <row r="2390" spans="55:60" x14ac:dyDescent="0.2">
      <c r="BC2390" s="120"/>
      <c r="BD2390" s="120"/>
      <c r="BE2390" s="120"/>
      <c r="BF2390" s="120"/>
      <c r="BG2390" s="117"/>
      <c r="BH2390" s="117"/>
    </row>
    <row r="2391" spans="55:60" x14ac:dyDescent="0.2">
      <c r="BC2391" s="120"/>
      <c r="BD2391" s="120"/>
      <c r="BE2391" s="120"/>
      <c r="BF2391" s="120"/>
      <c r="BG2391" s="117"/>
      <c r="BH2391" s="117"/>
    </row>
    <row r="2392" spans="55:60" x14ac:dyDescent="0.2">
      <c r="BC2392" s="120"/>
      <c r="BD2392" s="120"/>
      <c r="BE2392" s="120"/>
      <c r="BF2392" s="120"/>
      <c r="BG2392" s="117"/>
      <c r="BH2392" s="117"/>
    </row>
    <row r="2393" spans="55:60" x14ac:dyDescent="0.2">
      <c r="BC2393" s="120"/>
      <c r="BD2393" s="120"/>
      <c r="BE2393" s="120"/>
      <c r="BF2393" s="120"/>
      <c r="BG2393" s="117"/>
      <c r="BH2393" s="117"/>
    </row>
    <row r="2394" spans="55:60" x14ac:dyDescent="0.2">
      <c r="BC2394" s="120"/>
      <c r="BD2394" s="120"/>
      <c r="BE2394" s="120"/>
      <c r="BF2394" s="120"/>
      <c r="BG2394" s="117"/>
      <c r="BH2394" s="117"/>
    </row>
    <row r="2395" spans="55:60" x14ac:dyDescent="0.2">
      <c r="BC2395" s="120"/>
      <c r="BD2395" s="120"/>
      <c r="BE2395" s="120"/>
      <c r="BF2395" s="120"/>
      <c r="BG2395" s="117"/>
      <c r="BH2395" s="117"/>
    </row>
    <row r="2396" spans="55:60" x14ac:dyDescent="0.2">
      <c r="BC2396" s="120"/>
      <c r="BD2396" s="120"/>
      <c r="BE2396" s="120"/>
      <c r="BF2396" s="120"/>
      <c r="BG2396" s="117"/>
      <c r="BH2396" s="117"/>
    </row>
    <row r="2397" spans="55:60" x14ac:dyDescent="0.2">
      <c r="BC2397" s="120"/>
      <c r="BD2397" s="120"/>
      <c r="BE2397" s="120"/>
      <c r="BF2397" s="120"/>
      <c r="BG2397" s="117"/>
      <c r="BH2397" s="117"/>
    </row>
    <row r="2398" spans="55:60" x14ac:dyDescent="0.2">
      <c r="BC2398" s="120"/>
      <c r="BD2398" s="120"/>
      <c r="BE2398" s="120"/>
      <c r="BF2398" s="120"/>
      <c r="BG2398" s="117"/>
      <c r="BH2398" s="117"/>
    </row>
    <row r="2399" spans="55:60" x14ac:dyDescent="0.2">
      <c r="BC2399" s="120"/>
      <c r="BD2399" s="120"/>
      <c r="BE2399" s="120"/>
      <c r="BF2399" s="120"/>
      <c r="BG2399" s="117"/>
      <c r="BH2399" s="117"/>
    </row>
    <row r="2400" spans="55:60" x14ac:dyDescent="0.2">
      <c r="BC2400" s="120"/>
      <c r="BD2400" s="120"/>
      <c r="BE2400" s="120"/>
      <c r="BF2400" s="120"/>
      <c r="BG2400" s="117"/>
      <c r="BH2400" s="117"/>
    </row>
    <row r="2401" spans="55:60" x14ac:dyDescent="0.2">
      <c r="BC2401" s="120"/>
      <c r="BD2401" s="120"/>
      <c r="BE2401" s="120"/>
      <c r="BF2401" s="120"/>
      <c r="BG2401" s="117"/>
      <c r="BH2401" s="117"/>
    </row>
    <row r="2402" spans="55:60" x14ac:dyDescent="0.2">
      <c r="BC2402" s="120"/>
      <c r="BD2402" s="120"/>
      <c r="BE2402" s="120"/>
      <c r="BF2402" s="120"/>
      <c r="BG2402" s="117"/>
      <c r="BH2402" s="117"/>
    </row>
    <row r="2403" spans="55:60" x14ac:dyDescent="0.2">
      <c r="BC2403" s="120"/>
      <c r="BD2403" s="120"/>
      <c r="BE2403" s="120"/>
      <c r="BF2403" s="120"/>
      <c r="BG2403" s="117"/>
      <c r="BH2403" s="117"/>
    </row>
    <row r="2404" spans="55:60" x14ac:dyDescent="0.2">
      <c r="BC2404" s="120"/>
      <c r="BD2404" s="120"/>
      <c r="BE2404" s="120"/>
      <c r="BF2404" s="120"/>
      <c r="BG2404" s="117"/>
      <c r="BH2404" s="117"/>
    </row>
    <row r="2405" spans="55:60" x14ac:dyDescent="0.2">
      <c r="BC2405" s="120"/>
      <c r="BD2405" s="120"/>
      <c r="BE2405" s="120"/>
      <c r="BF2405" s="120"/>
      <c r="BG2405" s="117"/>
      <c r="BH2405" s="117"/>
    </row>
    <row r="2406" spans="55:60" x14ac:dyDescent="0.2">
      <c r="BC2406" s="120"/>
      <c r="BD2406" s="120"/>
      <c r="BE2406" s="120"/>
      <c r="BF2406" s="120"/>
      <c r="BG2406" s="117"/>
      <c r="BH2406" s="117"/>
    </row>
    <row r="2407" spans="55:60" x14ac:dyDescent="0.2">
      <c r="BC2407" s="120"/>
      <c r="BD2407" s="120"/>
      <c r="BE2407" s="120"/>
      <c r="BF2407" s="120"/>
      <c r="BG2407" s="117"/>
      <c r="BH2407" s="117"/>
    </row>
    <row r="2408" spans="55:60" x14ac:dyDescent="0.2">
      <c r="BC2408" s="120"/>
      <c r="BD2408" s="120"/>
      <c r="BE2408" s="120"/>
      <c r="BF2408" s="120"/>
      <c r="BG2408" s="117"/>
      <c r="BH2408" s="117"/>
    </row>
    <row r="2409" spans="55:60" x14ac:dyDescent="0.2">
      <c r="BC2409" s="120"/>
      <c r="BD2409" s="120"/>
      <c r="BE2409" s="120"/>
      <c r="BF2409" s="120"/>
      <c r="BG2409" s="117"/>
      <c r="BH2409" s="117"/>
    </row>
    <row r="2410" spans="55:60" x14ac:dyDescent="0.2">
      <c r="BC2410" s="120"/>
      <c r="BD2410" s="120"/>
      <c r="BE2410" s="120"/>
      <c r="BF2410" s="120"/>
      <c r="BG2410" s="117"/>
      <c r="BH2410" s="117"/>
    </row>
    <row r="2411" spans="55:60" x14ac:dyDescent="0.2">
      <c r="BC2411" s="120"/>
      <c r="BD2411" s="120"/>
      <c r="BE2411" s="120"/>
      <c r="BF2411" s="120"/>
      <c r="BG2411" s="117"/>
      <c r="BH2411" s="117"/>
    </row>
    <row r="2412" spans="55:60" x14ac:dyDescent="0.2">
      <c r="BC2412" s="120"/>
      <c r="BD2412" s="120"/>
      <c r="BE2412" s="120"/>
      <c r="BF2412" s="120"/>
      <c r="BG2412" s="117"/>
      <c r="BH2412" s="117"/>
    </row>
    <row r="2413" spans="55:60" x14ac:dyDescent="0.2">
      <c r="BC2413" s="120"/>
      <c r="BD2413" s="120"/>
      <c r="BE2413" s="120"/>
      <c r="BF2413" s="120"/>
      <c r="BG2413" s="117"/>
      <c r="BH2413" s="117"/>
    </row>
    <row r="2414" spans="55:60" x14ac:dyDescent="0.2">
      <c r="BC2414" s="120"/>
      <c r="BD2414" s="120"/>
      <c r="BE2414" s="120"/>
      <c r="BF2414" s="120"/>
      <c r="BG2414" s="117"/>
      <c r="BH2414" s="117"/>
    </row>
    <row r="2415" spans="55:60" x14ac:dyDescent="0.2">
      <c r="BC2415" s="120"/>
      <c r="BD2415" s="120"/>
      <c r="BE2415" s="120"/>
      <c r="BF2415" s="120"/>
      <c r="BG2415" s="117"/>
      <c r="BH2415" s="117"/>
    </row>
    <row r="2416" spans="55:60" x14ac:dyDescent="0.2">
      <c r="BC2416" s="120"/>
      <c r="BD2416" s="120"/>
      <c r="BE2416" s="120"/>
      <c r="BF2416" s="120"/>
      <c r="BG2416" s="117"/>
      <c r="BH2416" s="117"/>
    </row>
    <row r="2417" spans="55:60" x14ac:dyDescent="0.2">
      <c r="BC2417" s="120"/>
      <c r="BD2417" s="120"/>
      <c r="BE2417" s="120"/>
      <c r="BF2417" s="120"/>
      <c r="BG2417" s="117"/>
      <c r="BH2417" s="117"/>
    </row>
    <row r="2418" spans="55:60" x14ac:dyDescent="0.2">
      <c r="BC2418" s="120"/>
      <c r="BD2418" s="120"/>
      <c r="BE2418" s="120"/>
      <c r="BF2418" s="120"/>
      <c r="BG2418" s="117"/>
      <c r="BH2418" s="117"/>
    </row>
    <row r="2419" spans="55:60" x14ac:dyDescent="0.2">
      <c r="BC2419" s="120"/>
      <c r="BD2419" s="120"/>
      <c r="BE2419" s="120"/>
      <c r="BF2419" s="120"/>
      <c r="BG2419" s="117"/>
      <c r="BH2419" s="117"/>
    </row>
    <row r="2420" spans="55:60" x14ac:dyDescent="0.2">
      <c r="BC2420" s="120"/>
      <c r="BD2420" s="120"/>
      <c r="BE2420" s="120"/>
      <c r="BF2420" s="120"/>
      <c r="BG2420" s="117"/>
      <c r="BH2420" s="117"/>
    </row>
    <row r="2421" spans="55:60" x14ac:dyDescent="0.2">
      <c r="BC2421" s="120"/>
      <c r="BD2421" s="120"/>
      <c r="BE2421" s="120"/>
      <c r="BF2421" s="120"/>
      <c r="BG2421" s="117"/>
      <c r="BH2421" s="117"/>
    </row>
    <row r="2422" spans="55:60" x14ac:dyDescent="0.2">
      <c r="BC2422" s="120"/>
      <c r="BD2422" s="120"/>
      <c r="BE2422" s="120"/>
      <c r="BF2422" s="120"/>
      <c r="BG2422" s="117"/>
      <c r="BH2422" s="117"/>
    </row>
    <row r="2423" spans="55:60" x14ac:dyDescent="0.2">
      <c r="BC2423" s="120"/>
      <c r="BD2423" s="120"/>
      <c r="BE2423" s="120"/>
      <c r="BF2423" s="120"/>
      <c r="BG2423" s="117"/>
      <c r="BH2423" s="117"/>
    </row>
    <row r="2424" spans="55:60" x14ac:dyDescent="0.2">
      <c r="BC2424" s="120"/>
      <c r="BD2424" s="120"/>
      <c r="BE2424" s="120"/>
      <c r="BF2424" s="120"/>
      <c r="BG2424" s="117"/>
      <c r="BH2424" s="117"/>
    </row>
    <row r="2425" spans="55:60" x14ac:dyDescent="0.2">
      <c r="BC2425" s="120"/>
      <c r="BD2425" s="120"/>
      <c r="BE2425" s="120"/>
      <c r="BF2425" s="120"/>
      <c r="BG2425" s="117"/>
      <c r="BH2425" s="117"/>
    </row>
    <row r="2426" spans="55:60" x14ac:dyDescent="0.2">
      <c r="BC2426" s="120"/>
      <c r="BD2426" s="120"/>
      <c r="BE2426" s="120"/>
      <c r="BF2426" s="120"/>
      <c r="BG2426" s="117"/>
      <c r="BH2426" s="117"/>
    </row>
    <row r="2427" spans="55:60" x14ac:dyDescent="0.2">
      <c r="BC2427" s="120"/>
      <c r="BD2427" s="120"/>
      <c r="BE2427" s="120"/>
      <c r="BF2427" s="120"/>
      <c r="BG2427" s="117"/>
      <c r="BH2427" s="117"/>
    </row>
    <row r="2428" spans="55:60" x14ac:dyDescent="0.2">
      <c r="BC2428" s="120"/>
      <c r="BD2428" s="120"/>
      <c r="BE2428" s="120"/>
      <c r="BF2428" s="120"/>
      <c r="BG2428" s="117"/>
      <c r="BH2428" s="117"/>
    </row>
    <row r="2429" spans="55:60" x14ac:dyDescent="0.2">
      <c r="BC2429" s="120"/>
      <c r="BD2429" s="120"/>
      <c r="BE2429" s="120"/>
      <c r="BF2429" s="120"/>
      <c r="BG2429" s="117"/>
      <c r="BH2429" s="117"/>
    </row>
    <row r="2430" spans="55:60" x14ac:dyDescent="0.2">
      <c r="BC2430" s="120"/>
      <c r="BD2430" s="120"/>
      <c r="BE2430" s="120"/>
      <c r="BF2430" s="120"/>
      <c r="BG2430" s="117"/>
      <c r="BH2430" s="117"/>
    </row>
    <row r="2431" spans="55:60" x14ac:dyDescent="0.2">
      <c r="BC2431" s="120"/>
      <c r="BD2431" s="120"/>
      <c r="BE2431" s="120"/>
      <c r="BF2431" s="120"/>
      <c r="BG2431" s="117"/>
      <c r="BH2431" s="117"/>
    </row>
    <row r="2432" spans="55:60" x14ac:dyDescent="0.2">
      <c r="BC2432" s="120"/>
      <c r="BD2432" s="120"/>
      <c r="BE2432" s="120"/>
      <c r="BF2432" s="120"/>
      <c r="BG2432" s="117"/>
      <c r="BH2432" s="117"/>
    </row>
    <row r="2433" spans="55:60" x14ac:dyDescent="0.2">
      <c r="BC2433" s="120"/>
      <c r="BD2433" s="120"/>
      <c r="BE2433" s="120"/>
      <c r="BF2433" s="120"/>
      <c r="BG2433" s="117"/>
      <c r="BH2433" s="117"/>
    </row>
    <row r="2434" spans="55:60" x14ac:dyDescent="0.2">
      <c r="BC2434" s="120"/>
      <c r="BD2434" s="120"/>
      <c r="BE2434" s="120"/>
      <c r="BF2434" s="120"/>
      <c r="BG2434" s="117"/>
      <c r="BH2434" s="117"/>
    </row>
    <row r="2435" spans="55:60" x14ac:dyDescent="0.2">
      <c r="BC2435" s="120"/>
      <c r="BD2435" s="120"/>
      <c r="BE2435" s="120"/>
      <c r="BF2435" s="120"/>
      <c r="BG2435" s="117"/>
      <c r="BH2435" s="117"/>
    </row>
    <row r="2436" spans="55:60" x14ac:dyDescent="0.2">
      <c r="BC2436" s="120"/>
      <c r="BD2436" s="120"/>
      <c r="BE2436" s="120"/>
      <c r="BF2436" s="120"/>
      <c r="BG2436" s="117"/>
      <c r="BH2436" s="117"/>
    </row>
    <row r="2437" spans="55:60" x14ac:dyDescent="0.2">
      <c r="BC2437" s="120"/>
      <c r="BD2437" s="120"/>
      <c r="BE2437" s="120"/>
      <c r="BF2437" s="120"/>
      <c r="BG2437" s="117"/>
      <c r="BH2437" s="117"/>
    </row>
    <row r="2438" spans="55:60" x14ac:dyDescent="0.2">
      <c r="BC2438" s="120"/>
      <c r="BD2438" s="120"/>
      <c r="BE2438" s="120"/>
      <c r="BF2438" s="120"/>
      <c r="BG2438" s="117"/>
      <c r="BH2438" s="117"/>
    </row>
    <row r="2439" spans="55:60" x14ac:dyDescent="0.2">
      <c r="BC2439" s="120"/>
      <c r="BD2439" s="120"/>
      <c r="BE2439" s="120"/>
      <c r="BF2439" s="120"/>
      <c r="BG2439" s="117"/>
      <c r="BH2439" s="117"/>
    </row>
    <row r="2440" spans="55:60" x14ac:dyDescent="0.2">
      <c r="BC2440" s="120"/>
      <c r="BD2440" s="120"/>
      <c r="BE2440" s="120"/>
      <c r="BF2440" s="120"/>
      <c r="BG2440" s="117"/>
      <c r="BH2440" s="117"/>
    </row>
    <row r="2441" spans="55:60" x14ac:dyDescent="0.2">
      <c r="BC2441" s="120"/>
      <c r="BD2441" s="120"/>
      <c r="BE2441" s="120"/>
      <c r="BF2441" s="120"/>
      <c r="BG2441" s="117"/>
      <c r="BH2441" s="117"/>
    </row>
    <row r="2442" spans="55:60" x14ac:dyDescent="0.2">
      <c r="BC2442" s="120"/>
      <c r="BD2442" s="120"/>
      <c r="BE2442" s="120"/>
      <c r="BF2442" s="120"/>
      <c r="BG2442" s="117"/>
      <c r="BH2442" s="117"/>
    </row>
    <row r="2443" spans="55:60" x14ac:dyDescent="0.2">
      <c r="BC2443" s="120"/>
      <c r="BD2443" s="120"/>
      <c r="BE2443" s="120"/>
      <c r="BF2443" s="120"/>
      <c r="BG2443" s="117"/>
      <c r="BH2443" s="117"/>
    </row>
    <row r="2444" spans="55:60" x14ac:dyDescent="0.2">
      <c r="BC2444" s="120"/>
      <c r="BD2444" s="120"/>
      <c r="BE2444" s="120"/>
      <c r="BF2444" s="120"/>
      <c r="BG2444" s="117"/>
      <c r="BH2444" s="117"/>
    </row>
    <row r="2445" spans="55:60" x14ac:dyDescent="0.2">
      <c r="BC2445" s="120"/>
      <c r="BD2445" s="120"/>
      <c r="BE2445" s="120"/>
      <c r="BF2445" s="120"/>
      <c r="BG2445" s="117"/>
      <c r="BH2445" s="117"/>
    </row>
    <row r="2446" spans="55:60" x14ac:dyDescent="0.2">
      <c r="BC2446" s="120"/>
      <c r="BD2446" s="120"/>
      <c r="BE2446" s="120"/>
      <c r="BF2446" s="120"/>
      <c r="BG2446" s="117"/>
      <c r="BH2446" s="117"/>
    </row>
    <row r="2447" spans="55:60" x14ac:dyDescent="0.2">
      <c r="BC2447" s="120"/>
      <c r="BD2447" s="120"/>
      <c r="BE2447" s="120"/>
      <c r="BF2447" s="120"/>
      <c r="BG2447" s="117"/>
      <c r="BH2447" s="117"/>
    </row>
    <row r="2448" spans="55:60" x14ac:dyDescent="0.2">
      <c r="BC2448" s="120"/>
      <c r="BD2448" s="120"/>
      <c r="BE2448" s="120"/>
      <c r="BF2448" s="120"/>
      <c r="BG2448" s="117"/>
      <c r="BH2448" s="117"/>
    </row>
    <row r="2449" spans="55:60" x14ac:dyDescent="0.2">
      <c r="BC2449" s="120"/>
      <c r="BD2449" s="120"/>
      <c r="BE2449" s="120"/>
      <c r="BF2449" s="120"/>
      <c r="BG2449" s="117"/>
      <c r="BH2449" s="117"/>
    </row>
    <row r="2450" spans="55:60" x14ac:dyDescent="0.2">
      <c r="BC2450" s="120"/>
      <c r="BD2450" s="120"/>
      <c r="BE2450" s="120"/>
      <c r="BF2450" s="120"/>
      <c r="BG2450" s="117"/>
      <c r="BH2450" s="117"/>
    </row>
    <row r="2451" spans="55:60" x14ac:dyDescent="0.2">
      <c r="BC2451" s="120"/>
      <c r="BD2451" s="120"/>
      <c r="BE2451" s="120"/>
      <c r="BF2451" s="120"/>
      <c r="BG2451" s="117"/>
      <c r="BH2451" s="117"/>
    </row>
    <row r="2452" spans="55:60" x14ac:dyDescent="0.2">
      <c r="BC2452" s="120"/>
      <c r="BD2452" s="120"/>
      <c r="BE2452" s="120"/>
      <c r="BF2452" s="120"/>
      <c r="BG2452" s="117"/>
      <c r="BH2452" s="117"/>
    </row>
    <row r="2453" spans="55:60" x14ac:dyDescent="0.2">
      <c r="BC2453" s="120"/>
      <c r="BD2453" s="120"/>
      <c r="BE2453" s="120"/>
      <c r="BF2453" s="120"/>
      <c r="BG2453" s="117"/>
      <c r="BH2453" s="117"/>
    </row>
    <row r="2454" spans="55:60" x14ac:dyDescent="0.2">
      <c r="BC2454" s="120"/>
      <c r="BD2454" s="120"/>
      <c r="BE2454" s="120"/>
      <c r="BF2454" s="120"/>
      <c r="BG2454" s="117"/>
      <c r="BH2454" s="117"/>
    </row>
    <row r="2455" spans="55:60" x14ac:dyDescent="0.2">
      <c r="BC2455" s="120"/>
      <c r="BD2455" s="120"/>
      <c r="BE2455" s="120"/>
      <c r="BF2455" s="120"/>
      <c r="BG2455" s="117"/>
      <c r="BH2455" s="117"/>
    </row>
    <row r="2456" spans="55:60" x14ac:dyDescent="0.2">
      <c r="BC2456" s="120"/>
      <c r="BD2456" s="120"/>
      <c r="BE2456" s="120"/>
      <c r="BF2456" s="120"/>
      <c r="BG2456" s="117"/>
      <c r="BH2456" s="117"/>
    </row>
    <row r="2457" spans="55:60" x14ac:dyDescent="0.2">
      <c r="BC2457" s="120"/>
      <c r="BD2457" s="120"/>
      <c r="BE2457" s="120"/>
      <c r="BF2457" s="120"/>
      <c r="BG2457" s="117"/>
      <c r="BH2457" s="117"/>
    </row>
    <row r="2458" spans="55:60" x14ac:dyDescent="0.2">
      <c r="BC2458" s="120"/>
      <c r="BD2458" s="120"/>
      <c r="BE2458" s="120"/>
      <c r="BF2458" s="120"/>
      <c r="BG2458" s="117"/>
      <c r="BH2458" s="117"/>
    </row>
    <row r="2459" spans="55:60" x14ac:dyDescent="0.2">
      <c r="BC2459" s="120"/>
      <c r="BD2459" s="120"/>
      <c r="BE2459" s="120"/>
      <c r="BF2459" s="120"/>
      <c r="BG2459" s="117"/>
      <c r="BH2459" s="117"/>
    </row>
    <row r="2460" spans="55:60" x14ac:dyDescent="0.2">
      <c r="BC2460" s="120"/>
      <c r="BD2460" s="120"/>
      <c r="BE2460" s="120"/>
      <c r="BF2460" s="120"/>
      <c r="BG2460" s="117"/>
      <c r="BH2460" s="117"/>
    </row>
    <row r="2461" spans="55:60" x14ac:dyDescent="0.2">
      <c r="BC2461" s="120"/>
      <c r="BD2461" s="120"/>
      <c r="BE2461" s="120"/>
      <c r="BF2461" s="120"/>
      <c r="BG2461" s="117"/>
      <c r="BH2461" s="117"/>
    </row>
    <row r="2462" spans="55:60" x14ac:dyDescent="0.2">
      <c r="BC2462" s="120"/>
      <c r="BD2462" s="120"/>
      <c r="BE2462" s="120"/>
      <c r="BF2462" s="120"/>
      <c r="BG2462" s="117"/>
      <c r="BH2462" s="117"/>
    </row>
    <row r="2463" spans="55:60" x14ac:dyDescent="0.2">
      <c r="BC2463" s="120"/>
      <c r="BD2463" s="120"/>
      <c r="BE2463" s="120"/>
      <c r="BF2463" s="120"/>
      <c r="BG2463" s="117"/>
      <c r="BH2463" s="117"/>
    </row>
    <row r="2464" spans="55:60" x14ac:dyDescent="0.2">
      <c r="BC2464" s="120"/>
      <c r="BD2464" s="120"/>
      <c r="BE2464" s="120"/>
      <c r="BF2464" s="120"/>
      <c r="BG2464" s="117"/>
      <c r="BH2464" s="117"/>
    </row>
    <row r="2465" spans="55:60" x14ac:dyDescent="0.2">
      <c r="BC2465" s="120"/>
      <c r="BD2465" s="120"/>
      <c r="BE2465" s="120"/>
      <c r="BF2465" s="120"/>
      <c r="BG2465" s="117"/>
      <c r="BH2465" s="117"/>
    </row>
    <row r="2466" spans="55:60" x14ac:dyDescent="0.2">
      <c r="BC2466" s="120"/>
      <c r="BD2466" s="120"/>
      <c r="BE2466" s="120"/>
      <c r="BF2466" s="120"/>
      <c r="BG2466" s="117"/>
      <c r="BH2466" s="117"/>
    </row>
    <row r="2467" spans="55:60" x14ac:dyDescent="0.2">
      <c r="BC2467" s="120"/>
      <c r="BD2467" s="120"/>
      <c r="BE2467" s="120"/>
      <c r="BF2467" s="120"/>
      <c r="BG2467" s="117"/>
      <c r="BH2467" s="117"/>
    </row>
    <row r="2468" spans="55:60" x14ac:dyDescent="0.2">
      <c r="BC2468" s="120"/>
      <c r="BD2468" s="120"/>
      <c r="BE2468" s="120"/>
      <c r="BF2468" s="120"/>
      <c r="BG2468" s="117"/>
      <c r="BH2468" s="117"/>
    </row>
    <row r="2469" spans="55:60" x14ac:dyDescent="0.2">
      <c r="BC2469" s="120"/>
      <c r="BD2469" s="120"/>
      <c r="BE2469" s="120"/>
      <c r="BF2469" s="120"/>
      <c r="BG2469" s="117"/>
      <c r="BH2469" s="117"/>
    </row>
    <row r="2470" spans="55:60" x14ac:dyDescent="0.2">
      <c r="BC2470" s="120"/>
      <c r="BD2470" s="120"/>
      <c r="BE2470" s="120"/>
      <c r="BF2470" s="120"/>
      <c r="BG2470" s="117"/>
      <c r="BH2470" s="117"/>
    </row>
    <row r="2471" spans="55:60" x14ac:dyDescent="0.2">
      <c r="BC2471" s="120"/>
      <c r="BD2471" s="120"/>
      <c r="BE2471" s="120"/>
      <c r="BF2471" s="120"/>
      <c r="BG2471" s="117"/>
      <c r="BH2471" s="117"/>
    </row>
    <row r="2472" spans="55:60" x14ac:dyDescent="0.2">
      <c r="BC2472" s="120"/>
      <c r="BD2472" s="120"/>
      <c r="BE2472" s="120"/>
      <c r="BF2472" s="120"/>
      <c r="BG2472" s="117"/>
      <c r="BH2472" s="117"/>
    </row>
    <row r="2473" spans="55:60" x14ac:dyDescent="0.2">
      <c r="BC2473" s="120"/>
      <c r="BD2473" s="120"/>
      <c r="BE2473" s="120"/>
      <c r="BF2473" s="120"/>
      <c r="BG2473" s="117"/>
      <c r="BH2473" s="117"/>
    </row>
    <row r="2474" spans="55:60" x14ac:dyDescent="0.2">
      <c r="BC2474" s="120"/>
      <c r="BD2474" s="120"/>
      <c r="BE2474" s="120"/>
      <c r="BF2474" s="120"/>
      <c r="BG2474" s="117"/>
      <c r="BH2474" s="117"/>
    </row>
    <row r="2475" spans="55:60" x14ac:dyDescent="0.2">
      <c r="BC2475" s="120"/>
      <c r="BD2475" s="120"/>
      <c r="BE2475" s="120"/>
      <c r="BF2475" s="120"/>
      <c r="BG2475" s="117"/>
      <c r="BH2475" s="117"/>
    </row>
    <row r="2476" spans="55:60" x14ac:dyDescent="0.2">
      <c r="BC2476" s="120"/>
      <c r="BD2476" s="120"/>
      <c r="BE2476" s="120"/>
      <c r="BF2476" s="120"/>
      <c r="BG2476" s="117"/>
      <c r="BH2476" s="117"/>
    </row>
    <row r="2477" spans="55:60" x14ac:dyDescent="0.2">
      <c r="BC2477" s="120"/>
      <c r="BD2477" s="120"/>
      <c r="BE2477" s="120"/>
      <c r="BF2477" s="120"/>
      <c r="BG2477" s="117"/>
      <c r="BH2477" s="117"/>
    </row>
    <row r="2478" spans="55:60" x14ac:dyDescent="0.2">
      <c r="BC2478" s="120"/>
      <c r="BD2478" s="120"/>
      <c r="BE2478" s="120"/>
      <c r="BF2478" s="120"/>
      <c r="BG2478" s="117"/>
      <c r="BH2478" s="117"/>
    </row>
    <row r="2479" spans="55:60" x14ac:dyDescent="0.2">
      <c r="BC2479" s="120"/>
      <c r="BD2479" s="120"/>
      <c r="BE2479" s="120"/>
      <c r="BF2479" s="120"/>
      <c r="BG2479" s="117"/>
      <c r="BH2479" s="117"/>
    </row>
    <row r="2480" spans="55:60" x14ac:dyDescent="0.2">
      <c r="BC2480" s="120"/>
      <c r="BD2480" s="120"/>
      <c r="BE2480" s="120"/>
      <c r="BF2480" s="120"/>
      <c r="BG2480" s="117"/>
      <c r="BH2480" s="117"/>
    </row>
    <row r="2481" spans="55:60" x14ac:dyDescent="0.2">
      <c r="BC2481" s="120"/>
      <c r="BD2481" s="120"/>
      <c r="BE2481" s="120"/>
      <c r="BF2481" s="120"/>
      <c r="BG2481" s="117"/>
      <c r="BH2481" s="117"/>
    </row>
    <row r="2482" spans="55:60" x14ac:dyDescent="0.2">
      <c r="BC2482" s="120"/>
      <c r="BD2482" s="120"/>
      <c r="BE2482" s="120"/>
      <c r="BF2482" s="120"/>
      <c r="BG2482" s="117"/>
      <c r="BH2482" s="117"/>
    </row>
    <row r="2483" spans="55:60" x14ac:dyDescent="0.2">
      <c r="BC2483" s="120"/>
      <c r="BD2483" s="120"/>
      <c r="BE2483" s="120"/>
      <c r="BF2483" s="120"/>
      <c r="BG2483" s="117"/>
      <c r="BH2483" s="117"/>
    </row>
    <row r="2484" spans="55:60" x14ac:dyDescent="0.2">
      <c r="BC2484" s="120"/>
      <c r="BD2484" s="120"/>
      <c r="BE2484" s="120"/>
      <c r="BF2484" s="120"/>
      <c r="BG2484" s="117"/>
      <c r="BH2484" s="117"/>
    </row>
    <row r="2485" spans="55:60" x14ac:dyDescent="0.2">
      <c r="BC2485" s="120"/>
      <c r="BD2485" s="120"/>
      <c r="BE2485" s="120"/>
      <c r="BF2485" s="120"/>
      <c r="BG2485" s="117"/>
      <c r="BH2485" s="117"/>
    </row>
    <row r="2486" spans="55:60" x14ac:dyDescent="0.2">
      <c r="BC2486" s="120"/>
      <c r="BD2486" s="120"/>
      <c r="BE2486" s="120"/>
      <c r="BF2486" s="120"/>
      <c r="BG2486" s="117"/>
      <c r="BH2486" s="117"/>
    </row>
    <row r="2487" spans="55:60" x14ac:dyDescent="0.2">
      <c r="BC2487" s="120"/>
      <c r="BD2487" s="120"/>
      <c r="BE2487" s="120"/>
      <c r="BF2487" s="120"/>
      <c r="BG2487" s="117"/>
      <c r="BH2487" s="117"/>
    </row>
    <row r="2488" spans="55:60" x14ac:dyDescent="0.2">
      <c r="BC2488" s="120"/>
      <c r="BD2488" s="120"/>
      <c r="BE2488" s="120"/>
      <c r="BF2488" s="120"/>
      <c r="BG2488" s="117"/>
      <c r="BH2488" s="117"/>
    </row>
    <row r="2489" spans="55:60" x14ac:dyDescent="0.2">
      <c r="BC2489" s="120"/>
      <c r="BD2489" s="120"/>
      <c r="BE2489" s="120"/>
      <c r="BF2489" s="120"/>
      <c r="BG2489" s="117"/>
      <c r="BH2489" s="117"/>
    </row>
    <row r="2490" spans="55:60" x14ac:dyDescent="0.2">
      <c r="BC2490" s="120"/>
      <c r="BD2490" s="120"/>
      <c r="BE2490" s="120"/>
      <c r="BF2490" s="120"/>
      <c r="BG2490" s="117"/>
      <c r="BH2490" s="117"/>
    </row>
    <row r="2491" spans="55:60" x14ac:dyDescent="0.2">
      <c r="BC2491" s="120"/>
      <c r="BD2491" s="120"/>
      <c r="BE2491" s="120"/>
      <c r="BF2491" s="120"/>
      <c r="BG2491" s="117"/>
      <c r="BH2491" s="117"/>
    </row>
    <row r="2492" spans="55:60" x14ac:dyDescent="0.2">
      <c r="BC2492" s="120"/>
      <c r="BD2492" s="120"/>
      <c r="BE2492" s="120"/>
      <c r="BF2492" s="120"/>
      <c r="BG2492" s="117"/>
      <c r="BH2492" s="117"/>
    </row>
    <row r="2493" spans="55:60" x14ac:dyDescent="0.2">
      <c r="BC2493" s="120"/>
      <c r="BD2493" s="120"/>
      <c r="BE2493" s="120"/>
      <c r="BF2493" s="120"/>
      <c r="BG2493" s="117"/>
      <c r="BH2493" s="117"/>
    </row>
    <row r="2494" spans="55:60" x14ac:dyDescent="0.2">
      <c r="BC2494" s="120"/>
      <c r="BD2494" s="120"/>
      <c r="BE2494" s="120"/>
      <c r="BF2494" s="120"/>
      <c r="BG2494" s="117"/>
      <c r="BH2494" s="117"/>
    </row>
    <row r="2495" spans="55:60" x14ac:dyDescent="0.2">
      <c r="BC2495" s="120"/>
      <c r="BD2495" s="120"/>
      <c r="BE2495" s="120"/>
      <c r="BF2495" s="120"/>
      <c r="BG2495" s="117"/>
      <c r="BH2495" s="117"/>
    </row>
    <row r="2496" spans="55:60" x14ac:dyDescent="0.2">
      <c r="BC2496" s="120"/>
      <c r="BD2496" s="120"/>
      <c r="BE2496" s="120"/>
      <c r="BF2496" s="120"/>
      <c r="BG2496" s="117"/>
      <c r="BH2496" s="117"/>
    </row>
    <row r="2497" spans="55:60" x14ac:dyDescent="0.2">
      <c r="BC2497" s="120"/>
      <c r="BD2497" s="120"/>
      <c r="BE2497" s="120"/>
      <c r="BF2497" s="120"/>
      <c r="BG2497" s="117"/>
      <c r="BH2497" s="117"/>
    </row>
    <row r="2498" spans="55:60" x14ac:dyDescent="0.2">
      <c r="BC2498" s="120"/>
      <c r="BD2498" s="120"/>
      <c r="BE2498" s="120"/>
      <c r="BF2498" s="120"/>
      <c r="BG2498" s="117"/>
      <c r="BH2498" s="117"/>
    </row>
    <row r="2499" spans="55:60" x14ac:dyDescent="0.2">
      <c r="BC2499" s="120"/>
      <c r="BD2499" s="120"/>
      <c r="BE2499" s="120"/>
      <c r="BF2499" s="120"/>
      <c r="BG2499" s="117"/>
      <c r="BH2499" s="117"/>
    </row>
    <row r="2500" spans="55:60" x14ac:dyDescent="0.2">
      <c r="BC2500" s="120"/>
      <c r="BD2500" s="120"/>
      <c r="BE2500" s="120"/>
      <c r="BF2500" s="120"/>
      <c r="BG2500" s="117"/>
      <c r="BH2500" s="117"/>
    </row>
    <row r="2501" spans="55:60" x14ac:dyDescent="0.2">
      <c r="BC2501" s="120"/>
      <c r="BD2501" s="120"/>
      <c r="BE2501" s="120"/>
      <c r="BF2501" s="120"/>
      <c r="BG2501" s="117"/>
      <c r="BH2501" s="117"/>
    </row>
    <row r="2502" spans="55:60" x14ac:dyDescent="0.2">
      <c r="BC2502" s="120"/>
      <c r="BD2502" s="120"/>
      <c r="BE2502" s="120"/>
      <c r="BF2502" s="120"/>
      <c r="BG2502" s="117"/>
      <c r="BH2502" s="117"/>
    </row>
    <row r="2503" spans="55:60" x14ac:dyDescent="0.2">
      <c r="BC2503" s="120"/>
      <c r="BD2503" s="120"/>
      <c r="BE2503" s="120"/>
      <c r="BF2503" s="120"/>
      <c r="BG2503" s="117"/>
      <c r="BH2503" s="117"/>
    </row>
    <row r="2504" spans="55:60" x14ac:dyDescent="0.2">
      <c r="BC2504" s="120"/>
      <c r="BD2504" s="120"/>
      <c r="BE2504" s="120"/>
      <c r="BF2504" s="120"/>
      <c r="BG2504" s="117"/>
      <c r="BH2504" s="117"/>
    </row>
    <row r="2505" spans="55:60" x14ac:dyDescent="0.2">
      <c r="BC2505" s="120"/>
      <c r="BD2505" s="120"/>
      <c r="BE2505" s="120"/>
      <c r="BF2505" s="120"/>
      <c r="BG2505" s="117"/>
      <c r="BH2505" s="117"/>
    </row>
    <row r="2506" spans="55:60" x14ac:dyDescent="0.2">
      <c r="BC2506" s="120"/>
      <c r="BD2506" s="120"/>
      <c r="BE2506" s="120"/>
      <c r="BF2506" s="120"/>
      <c r="BG2506" s="117"/>
      <c r="BH2506" s="117"/>
    </row>
    <row r="2507" spans="55:60" x14ac:dyDescent="0.2">
      <c r="BC2507" s="120"/>
      <c r="BD2507" s="120"/>
      <c r="BE2507" s="120"/>
      <c r="BF2507" s="120"/>
      <c r="BG2507" s="117"/>
      <c r="BH2507" s="117"/>
    </row>
    <row r="2508" spans="55:60" x14ac:dyDescent="0.2">
      <c r="BC2508" s="120"/>
      <c r="BD2508" s="120"/>
      <c r="BE2508" s="120"/>
      <c r="BF2508" s="120"/>
      <c r="BG2508" s="117"/>
      <c r="BH2508" s="117"/>
    </row>
    <row r="2509" spans="55:60" x14ac:dyDescent="0.2">
      <c r="BC2509" s="120"/>
      <c r="BD2509" s="120"/>
      <c r="BE2509" s="120"/>
      <c r="BF2509" s="120"/>
      <c r="BG2509" s="117"/>
      <c r="BH2509" s="117"/>
    </row>
    <row r="2510" spans="55:60" x14ac:dyDescent="0.2">
      <c r="BC2510" s="120"/>
      <c r="BD2510" s="120"/>
      <c r="BE2510" s="120"/>
      <c r="BF2510" s="120"/>
      <c r="BG2510" s="117"/>
      <c r="BH2510" s="117"/>
    </row>
    <row r="2511" spans="55:60" x14ac:dyDescent="0.2">
      <c r="BC2511" s="120"/>
      <c r="BD2511" s="120"/>
      <c r="BE2511" s="120"/>
      <c r="BF2511" s="120"/>
      <c r="BG2511" s="117"/>
      <c r="BH2511" s="117"/>
    </row>
    <row r="2512" spans="55:60" x14ac:dyDescent="0.2">
      <c r="BC2512" s="120"/>
      <c r="BD2512" s="120"/>
      <c r="BE2512" s="120"/>
      <c r="BF2512" s="120"/>
      <c r="BG2512" s="117"/>
      <c r="BH2512" s="117"/>
    </row>
    <row r="2513" spans="55:60" x14ac:dyDescent="0.2">
      <c r="BC2513" s="120"/>
      <c r="BD2513" s="120"/>
      <c r="BE2513" s="120"/>
      <c r="BF2513" s="120"/>
      <c r="BG2513" s="117"/>
      <c r="BH2513" s="117"/>
    </row>
    <row r="2514" spans="55:60" x14ac:dyDescent="0.2">
      <c r="BC2514" s="120"/>
      <c r="BD2514" s="120"/>
      <c r="BE2514" s="120"/>
      <c r="BF2514" s="120"/>
      <c r="BG2514" s="117"/>
      <c r="BH2514" s="117"/>
    </row>
    <row r="2515" spans="55:60" x14ac:dyDescent="0.2">
      <c r="BC2515" s="120"/>
      <c r="BD2515" s="120"/>
      <c r="BE2515" s="120"/>
      <c r="BF2515" s="120"/>
      <c r="BG2515" s="117"/>
      <c r="BH2515" s="117"/>
    </row>
    <row r="2516" spans="55:60" x14ac:dyDescent="0.2">
      <c r="BC2516" s="120"/>
      <c r="BD2516" s="120"/>
      <c r="BE2516" s="120"/>
      <c r="BF2516" s="120"/>
      <c r="BG2516" s="117"/>
      <c r="BH2516" s="117"/>
    </row>
    <row r="2517" spans="55:60" x14ac:dyDescent="0.2">
      <c r="BC2517" s="120"/>
      <c r="BD2517" s="120"/>
      <c r="BE2517" s="120"/>
      <c r="BF2517" s="120"/>
      <c r="BG2517" s="117"/>
      <c r="BH2517" s="117"/>
    </row>
    <row r="2518" spans="55:60" x14ac:dyDescent="0.2">
      <c r="BC2518" s="120"/>
      <c r="BD2518" s="120"/>
      <c r="BE2518" s="120"/>
      <c r="BF2518" s="120"/>
      <c r="BG2518" s="117"/>
      <c r="BH2518" s="117"/>
    </row>
    <row r="2519" spans="55:60" x14ac:dyDescent="0.2">
      <c r="BC2519" s="120"/>
      <c r="BD2519" s="120"/>
      <c r="BE2519" s="120"/>
      <c r="BF2519" s="120"/>
      <c r="BG2519" s="117"/>
      <c r="BH2519" s="117"/>
    </row>
    <row r="2520" spans="55:60" x14ac:dyDescent="0.2">
      <c r="BC2520" s="120"/>
      <c r="BD2520" s="120"/>
      <c r="BE2520" s="120"/>
      <c r="BF2520" s="120"/>
      <c r="BG2520" s="117"/>
      <c r="BH2520" s="117"/>
    </row>
    <row r="2521" spans="55:60" x14ac:dyDescent="0.2">
      <c r="BC2521" s="120"/>
      <c r="BD2521" s="120"/>
      <c r="BE2521" s="120"/>
      <c r="BF2521" s="120"/>
      <c r="BG2521" s="117"/>
      <c r="BH2521" s="117"/>
    </row>
    <row r="2522" spans="55:60" x14ac:dyDescent="0.2">
      <c r="BC2522" s="120"/>
      <c r="BD2522" s="120"/>
      <c r="BE2522" s="120"/>
      <c r="BF2522" s="120"/>
      <c r="BG2522" s="117"/>
      <c r="BH2522" s="117"/>
    </row>
    <row r="2523" spans="55:60" x14ac:dyDescent="0.2">
      <c r="BC2523" s="120"/>
      <c r="BD2523" s="120"/>
      <c r="BE2523" s="120"/>
      <c r="BF2523" s="120"/>
      <c r="BG2523" s="117"/>
      <c r="BH2523" s="117"/>
    </row>
    <row r="2524" spans="55:60" x14ac:dyDescent="0.2">
      <c r="BC2524" s="120"/>
      <c r="BD2524" s="120"/>
      <c r="BE2524" s="120"/>
      <c r="BF2524" s="120"/>
      <c r="BG2524" s="117"/>
      <c r="BH2524" s="117"/>
    </row>
    <row r="2525" spans="55:60" x14ac:dyDescent="0.2">
      <c r="BC2525" s="120"/>
      <c r="BD2525" s="120"/>
      <c r="BE2525" s="120"/>
      <c r="BF2525" s="120"/>
      <c r="BG2525" s="117"/>
      <c r="BH2525" s="117"/>
    </row>
    <row r="2526" spans="55:60" x14ac:dyDescent="0.2">
      <c r="BC2526" s="120"/>
      <c r="BD2526" s="120"/>
      <c r="BE2526" s="120"/>
      <c r="BF2526" s="120"/>
      <c r="BG2526" s="117"/>
      <c r="BH2526" s="117"/>
    </row>
    <row r="2527" spans="55:60" x14ac:dyDescent="0.2">
      <c r="BC2527" s="120"/>
      <c r="BD2527" s="120"/>
      <c r="BE2527" s="120"/>
      <c r="BF2527" s="120"/>
      <c r="BG2527" s="117"/>
      <c r="BH2527" s="117"/>
    </row>
    <row r="2528" spans="55:60" x14ac:dyDescent="0.2">
      <c r="BC2528" s="120"/>
      <c r="BD2528" s="120"/>
      <c r="BE2528" s="120"/>
      <c r="BF2528" s="120"/>
      <c r="BG2528" s="117"/>
      <c r="BH2528" s="117"/>
    </row>
    <row r="2529" spans="55:60" x14ac:dyDescent="0.2">
      <c r="BC2529" s="120"/>
      <c r="BD2529" s="120"/>
      <c r="BE2529" s="120"/>
      <c r="BF2529" s="120"/>
      <c r="BG2529" s="117"/>
      <c r="BH2529" s="117"/>
    </row>
    <row r="2530" spans="55:60" x14ac:dyDescent="0.2">
      <c r="BC2530" s="120"/>
      <c r="BD2530" s="120"/>
      <c r="BE2530" s="120"/>
      <c r="BF2530" s="120"/>
      <c r="BG2530" s="117"/>
      <c r="BH2530" s="117"/>
    </row>
    <row r="2531" spans="55:60" x14ac:dyDescent="0.2">
      <c r="BC2531" s="120"/>
      <c r="BD2531" s="120"/>
      <c r="BE2531" s="120"/>
      <c r="BF2531" s="120"/>
      <c r="BG2531" s="117"/>
      <c r="BH2531" s="117"/>
    </row>
    <row r="2532" spans="55:60" x14ac:dyDescent="0.2">
      <c r="BC2532" s="120"/>
      <c r="BD2532" s="120"/>
      <c r="BE2532" s="120"/>
      <c r="BF2532" s="120"/>
      <c r="BG2532" s="117"/>
      <c r="BH2532" s="117"/>
    </row>
    <row r="2533" spans="55:60" x14ac:dyDescent="0.2">
      <c r="BC2533" s="120"/>
      <c r="BD2533" s="120"/>
      <c r="BE2533" s="120"/>
      <c r="BF2533" s="120"/>
      <c r="BG2533" s="117"/>
      <c r="BH2533" s="117"/>
    </row>
    <row r="2534" spans="55:60" x14ac:dyDescent="0.2">
      <c r="BC2534" s="120"/>
      <c r="BD2534" s="120"/>
      <c r="BE2534" s="120"/>
      <c r="BF2534" s="120"/>
      <c r="BG2534" s="117"/>
      <c r="BH2534" s="117"/>
    </row>
    <row r="2535" spans="55:60" x14ac:dyDescent="0.2">
      <c r="BC2535" s="120"/>
      <c r="BD2535" s="120"/>
      <c r="BE2535" s="120"/>
      <c r="BF2535" s="120"/>
      <c r="BG2535" s="117"/>
      <c r="BH2535" s="117"/>
    </row>
    <row r="2536" spans="55:60" x14ac:dyDescent="0.2">
      <c r="BC2536" s="120"/>
      <c r="BD2536" s="120"/>
      <c r="BE2536" s="120"/>
      <c r="BF2536" s="120"/>
      <c r="BG2536" s="117"/>
      <c r="BH2536" s="117"/>
    </row>
    <row r="2537" spans="55:60" x14ac:dyDescent="0.2">
      <c r="BC2537" s="120"/>
      <c r="BD2537" s="120"/>
      <c r="BE2537" s="120"/>
      <c r="BF2537" s="120"/>
      <c r="BG2537" s="117"/>
      <c r="BH2537" s="117"/>
    </row>
    <row r="2538" spans="55:60" x14ac:dyDescent="0.2">
      <c r="BC2538" s="120"/>
      <c r="BD2538" s="120"/>
      <c r="BE2538" s="120"/>
      <c r="BF2538" s="120"/>
      <c r="BG2538" s="117"/>
      <c r="BH2538" s="117"/>
    </row>
    <row r="2539" spans="55:60" x14ac:dyDescent="0.2">
      <c r="BC2539" s="120"/>
      <c r="BD2539" s="120"/>
      <c r="BE2539" s="120"/>
      <c r="BF2539" s="120"/>
      <c r="BG2539" s="117"/>
      <c r="BH2539" s="117"/>
    </row>
    <row r="2540" spans="55:60" x14ac:dyDescent="0.2">
      <c r="BC2540" s="120"/>
      <c r="BD2540" s="120"/>
      <c r="BE2540" s="120"/>
      <c r="BF2540" s="120"/>
      <c r="BG2540" s="117"/>
      <c r="BH2540" s="117"/>
    </row>
    <row r="2541" spans="55:60" x14ac:dyDescent="0.2">
      <c r="BC2541" s="120"/>
      <c r="BD2541" s="120"/>
      <c r="BE2541" s="120"/>
      <c r="BF2541" s="120"/>
      <c r="BG2541" s="117"/>
      <c r="BH2541" s="117"/>
    </row>
    <row r="2542" spans="55:60" x14ac:dyDescent="0.2">
      <c r="BC2542" s="120"/>
      <c r="BD2542" s="120"/>
      <c r="BE2542" s="120"/>
      <c r="BF2542" s="120"/>
      <c r="BG2542" s="117"/>
      <c r="BH2542" s="117"/>
    </row>
    <row r="2543" spans="55:60" x14ac:dyDescent="0.2">
      <c r="BC2543" s="120"/>
      <c r="BD2543" s="120"/>
      <c r="BE2543" s="120"/>
      <c r="BF2543" s="120"/>
      <c r="BG2543" s="117"/>
      <c r="BH2543" s="117"/>
    </row>
    <row r="2544" spans="55:60" x14ac:dyDescent="0.2">
      <c r="BC2544" s="120"/>
      <c r="BD2544" s="120"/>
      <c r="BE2544" s="120"/>
      <c r="BF2544" s="120"/>
      <c r="BG2544" s="117"/>
      <c r="BH2544" s="117"/>
    </row>
    <row r="2545" spans="55:60" x14ac:dyDescent="0.2">
      <c r="BC2545" s="120"/>
      <c r="BD2545" s="120"/>
      <c r="BE2545" s="120"/>
      <c r="BF2545" s="120"/>
      <c r="BG2545" s="117"/>
      <c r="BH2545" s="117"/>
    </row>
    <row r="2546" spans="55:60" x14ac:dyDescent="0.2">
      <c r="BC2546" s="120"/>
      <c r="BD2546" s="120"/>
      <c r="BE2546" s="120"/>
      <c r="BF2546" s="120"/>
      <c r="BG2546" s="117"/>
      <c r="BH2546" s="117"/>
    </row>
    <row r="2547" spans="55:60" x14ac:dyDescent="0.2">
      <c r="BC2547" s="120"/>
      <c r="BD2547" s="120"/>
      <c r="BE2547" s="120"/>
      <c r="BF2547" s="120"/>
      <c r="BG2547" s="117"/>
      <c r="BH2547" s="117"/>
    </row>
    <row r="2548" spans="55:60" x14ac:dyDescent="0.2">
      <c r="BC2548" s="120"/>
      <c r="BD2548" s="120"/>
      <c r="BE2548" s="120"/>
      <c r="BF2548" s="120"/>
      <c r="BG2548" s="117"/>
      <c r="BH2548" s="117"/>
    </row>
    <row r="2549" spans="55:60" x14ac:dyDescent="0.2">
      <c r="BC2549" s="120"/>
      <c r="BD2549" s="120"/>
      <c r="BE2549" s="120"/>
      <c r="BF2549" s="120"/>
      <c r="BG2549" s="117"/>
      <c r="BH2549" s="117"/>
    </row>
    <row r="2550" spans="55:60" x14ac:dyDescent="0.2">
      <c r="BC2550" s="120"/>
      <c r="BD2550" s="120"/>
      <c r="BE2550" s="120"/>
      <c r="BF2550" s="120"/>
      <c r="BG2550" s="117"/>
      <c r="BH2550" s="117"/>
    </row>
    <row r="2551" spans="55:60" x14ac:dyDescent="0.2">
      <c r="BC2551" s="120"/>
      <c r="BD2551" s="120"/>
      <c r="BE2551" s="120"/>
      <c r="BF2551" s="120"/>
      <c r="BG2551" s="117"/>
      <c r="BH2551" s="117"/>
    </row>
    <row r="2552" spans="55:60" x14ac:dyDescent="0.2">
      <c r="BC2552" s="120"/>
      <c r="BD2552" s="120"/>
      <c r="BE2552" s="120"/>
      <c r="BF2552" s="120"/>
      <c r="BG2552" s="117"/>
      <c r="BH2552" s="117"/>
    </row>
    <row r="2553" spans="55:60" x14ac:dyDescent="0.2">
      <c r="BC2553" s="120"/>
      <c r="BD2553" s="120"/>
      <c r="BE2553" s="120"/>
      <c r="BF2553" s="120"/>
      <c r="BG2553" s="117"/>
      <c r="BH2553" s="117"/>
    </row>
    <row r="2554" spans="55:60" x14ac:dyDescent="0.2">
      <c r="BC2554" s="120"/>
      <c r="BD2554" s="120"/>
      <c r="BE2554" s="120"/>
      <c r="BF2554" s="120"/>
      <c r="BG2554" s="117"/>
      <c r="BH2554" s="117"/>
    </row>
    <row r="2555" spans="55:60" x14ac:dyDescent="0.2">
      <c r="BC2555" s="120"/>
      <c r="BD2555" s="120"/>
      <c r="BE2555" s="120"/>
      <c r="BF2555" s="120"/>
      <c r="BG2555" s="117"/>
      <c r="BH2555" s="117"/>
    </row>
    <row r="2556" spans="55:60" x14ac:dyDescent="0.2">
      <c r="BC2556" s="120"/>
      <c r="BD2556" s="120"/>
      <c r="BE2556" s="120"/>
      <c r="BF2556" s="120"/>
      <c r="BG2556" s="117"/>
      <c r="BH2556" s="117"/>
    </row>
    <row r="2557" spans="55:60" x14ac:dyDescent="0.2">
      <c r="BC2557" s="120"/>
      <c r="BD2557" s="120"/>
      <c r="BE2557" s="120"/>
      <c r="BF2557" s="120"/>
      <c r="BG2557" s="117"/>
      <c r="BH2557" s="117"/>
    </row>
    <row r="2558" spans="55:60" x14ac:dyDescent="0.2">
      <c r="BC2558" s="120"/>
      <c r="BD2558" s="120"/>
      <c r="BE2558" s="120"/>
      <c r="BF2558" s="120"/>
      <c r="BG2558" s="117"/>
      <c r="BH2558" s="117"/>
    </row>
    <row r="2559" spans="55:60" x14ac:dyDescent="0.2">
      <c r="BC2559" s="120"/>
      <c r="BD2559" s="120"/>
      <c r="BE2559" s="120"/>
      <c r="BF2559" s="120"/>
      <c r="BG2559" s="117"/>
      <c r="BH2559" s="117"/>
    </row>
    <row r="2560" spans="55:60" x14ac:dyDescent="0.2">
      <c r="BC2560" s="120"/>
      <c r="BD2560" s="120"/>
      <c r="BE2560" s="120"/>
      <c r="BF2560" s="120"/>
      <c r="BG2560" s="117"/>
      <c r="BH2560" s="117"/>
    </row>
    <row r="2561" spans="55:60" x14ac:dyDescent="0.2">
      <c r="BC2561" s="120"/>
      <c r="BD2561" s="120"/>
      <c r="BE2561" s="120"/>
      <c r="BF2561" s="120"/>
      <c r="BG2561" s="117"/>
      <c r="BH2561" s="117"/>
    </row>
    <row r="2562" spans="55:60" x14ac:dyDescent="0.2">
      <c r="BC2562" s="120"/>
      <c r="BD2562" s="120"/>
      <c r="BE2562" s="120"/>
      <c r="BF2562" s="120"/>
      <c r="BG2562" s="117"/>
      <c r="BH2562" s="117"/>
    </row>
    <row r="2563" spans="55:60" x14ac:dyDescent="0.2">
      <c r="BC2563" s="120"/>
      <c r="BD2563" s="120"/>
      <c r="BE2563" s="120"/>
      <c r="BF2563" s="120"/>
      <c r="BG2563" s="117"/>
      <c r="BH2563" s="117"/>
    </row>
    <row r="2564" spans="55:60" x14ac:dyDescent="0.2">
      <c r="BC2564" s="120"/>
      <c r="BD2564" s="120"/>
      <c r="BE2564" s="120"/>
      <c r="BF2564" s="120"/>
      <c r="BG2564" s="117"/>
      <c r="BH2564" s="117"/>
    </row>
    <row r="2565" spans="55:60" x14ac:dyDescent="0.2">
      <c r="BC2565" s="120"/>
      <c r="BD2565" s="120"/>
      <c r="BE2565" s="120"/>
      <c r="BF2565" s="120"/>
      <c r="BG2565" s="117"/>
      <c r="BH2565" s="117"/>
    </row>
    <row r="2566" spans="55:60" x14ac:dyDescent="0.2">
      <c r="BC2566" s="120"/>
      <c r="BD2566" s="120"/>
      <c r="BE2566" s="120"/>
      <c r="BF2566" s="120"/>
      <c r="BG2566" s="117"/>
      <c r="BH2566" s="117"/>
    </row>
    <row r="2567" spans="55:60" x14ac:dyDescent="0.2">
      <c r="BC2567" s="120"/>
      <c r="BD2567" s="120"/>
      <c r="BE2567" s="120"/>
      <c r="BF2567" s="120"/>
      <c r="BG2567" s="117"/>
      <c r="BH2567" s="117"/>
    </row>
    <row r="2568" spans="55:60" x14ac:dyDescent="0.2">
      <c r="BC2568" s="120"/>
      <c r="BD2568" s="120"/>
      <c r="BE2568" s="120"/>
      <c r="BF2568" s="120"/>
      <c r="BG2568" s="117"/>
      <c r="BH2568" s="117"/>
    </row>
    <row r="2569" spans="55:60" x14ac:dyDescent="0.2">
      <c r="BC2569" s="120"/>
      <c r="BD2569" s="120"/>
      <c r="BE2569" s="120"/>
      <c r="BF2569" s="120"/>
      <c r="BG2569" s="117"/>
      <c r="BH2569" s="117"/>
    </row>
    <row r="2570" spans="55:60" x14ac:dyDescent="0.2">
      <c r="BC2570" s="120"/>
      <c r="BD2570" s="120"/>
      <c r="BE2570" s="120"/>
      <c r="BF2570" s="120"/>
      <c r="BG2570" s="117"/>
      <c r="BH2570" s="117"/>
    </row>
    <row r="2571" spans="55:60" x14ac:dyDescent="0.2">
      <c r="BC2571" s="120"/>
      <c r="BD2571" s="120"/>
      <c r="BE2571" s="120"/>
      <c r="BF2571" s="120"/>
      <c r="BG2571" s="117"/>
      <c r="BH2571" s="117"/>
    </row>
    <row r="2572" spans="55:60" x14ac:dyDescent="0.2">
      <c r="BC2572" s="120"/>
      <c r="BD2572" s="120"/>
      <c r="BE2572" s="120"/>
      <c r="BF2572" s="120"/>
      <c r="BG2572" s="117"/>
      <c r="BH2572" s="117"/>
    </row>
    <row r="2573" spans="55:60" x14ac:dyDescent="0.2">
      <c r="BC2573" s="120"/>
      <c r="BD2573" s="120"/>
      <c r="BE2573" s="120"/>
      <c r="BF2573" s="120"/>
      <c r="BG2573" s="117"/>
      <c r="BH2573" s="117"/>
    </row>
    <row r="2574" spans="55:60" x14ac:dyDescent="0.2">
      <c r="BC2574" s="120"/>
      <c r="BD2574" s="120"/>
      <c r="BE2574" s="120"/>
      <c r="BF2574" s="120"/>
      <c r="BG2574" s="117"/>
      <c r="BH2574" s="117"/>
    </row>
    <row r="2575" spans="55:60" x14ac:dyDescent="0.2">
      <c r="BC2575" s="120"/>
      <c r="BD2575" s="120"/>
      <c r="BE2575" s="120"/>
      <c r="BF2575" s="120"/>
      <c r="BG2575" s="117"/>
      <c r="BH2575" s="117"/>
    </row>
    <row r="2576" spans="55:60" x14ac:dyDescent="0.2">
      <c r="BC2576" s="120"/>
      <c r="BD2576" s="120"/>
      <c r="BE2576" s="120"/>
      <c r="BF2576" s="120"/>
      <c r="BG2576" s="117"/>
      <c r="BH2576" s="117"/>
    </row>
    <row r="2577" spans="55:60" x14ac:dyDescent="0.2">
      <c r="BC2577" s="120"/>
      <c r="BD2577" s="120"/>
      <c r="BE2577" s="120"/>
      <c r="BF2577" s="120"/>
      <c r="BG2577" s="117"/>
      <c r="BH2577" s="117"/>
    </row>
    <row r="2578" spans="55:60" x14ac:dyDescent="0.2">
      <c r="BC2578" s="120"/>
      <c r="BD2578" s="120"/>
      <c r="BE2578" s="120"/>
      <c r="BF2578" s="120"/>
      <c r="BG2578" s="117"/>
      <c r="BH2578" s="117"/>
    </row>
    <row r="2579" spans="55:60" x14ac:dyDescent="0.2">
      <c r="BC2579" s="120"/>
      <c r="BD2579" s="120"/>
      <c r="BE2579" s="120"/>
      <c r="BF2579" s="120"/>
      <c r="BG2579" s="117"/>
      <c r="BH2579" s="117"/>
    </row>
    <row r="2580" spans="55:60" x14ac:dyDescent="0.2">
      <c r="BC2580" s="120"/>
      <c r="BD2580" s="120"/>
      <c r="BE2580" s="120"/>
      <c r="BF2580" s="120"/>
      <c r="BG2580" s="117"/>
      <c r="BH2580" s="117"/>
    </row>
    <row r="2581" spans="55:60" x14ac:dyDescent="0.2">
      <c r="BC2581" s="120"/>
      <c r="BD2581" s="120"/>
      <c r="BE2581" s="120"/>
      <c r="BF2581" s="120"/>
      <c r="BG2581" s="117"/>
      <c r="BH2581" s="117"/>
    </row>
    <row r="2582" spans="55:60" x14ac:dyDescent="0.2">
      <c r="BC2582" s="120"/>
      <c r="BD2582" s="120"/>
      <c r="BE2582" s="120"/>
      <c r="BF2582" s="120"/>
      <c r="BG2582" s="117"/>
      <c r="BH2582" s="117"/>
    </row>
    <row r="2583" spans="55:60" x14ac:dyDescent="0.2">
      <c r="BC2583" s="120"/>
      <c r="BD2583" s="120"/>
      <c r="BE2583" s="120"/>
      <c r="BF2583" s="120"/>
      <c r="BG2583" s="117"/>
      <c r="BH2583" s="117"/>
    </row>
    <row r="2584" spans="55:60" x14ac:dyDescent="0.2">
      <c r="BC2584" s="120"/>
      <c r="BD2584" s="120"/>
      <c r="BE2584" s="120"/>
      <c r="BF2584" s="120"/>
      <c r="BG2584" s="117"/>
      <c r="BH2584" s="117"/>
    </row>
    <row r="2585" spans="55:60" x14ac:dyDescent="0.2">
      <c r="BC2585" s="120"/>
      <c r="BD2585" s="120"/>
      <c r="BE2585" s="120"/>
      <c r="BF2585" s="120"/>
      <c r="BG2585" s="117"/>
      <c r="BH2585" s="117"/>
    </row>
    <row r="2586" spans="55:60" x14ac:dyDescent="0.2">
      <c r="BC2586" s="120"/>
      <c r="BD2586" s="120"/>
      <c r="BE2586" s="120"/>
      <c r="BF2586" s="120"/>
      <c r="BG2586" s="117"/>
      <c r="BH2586" s="117"/>
    </row>
    <row r="2587" spans="55:60" x14ac:dyDescent="0.2">
      <c r="BC2587" s="120"/>
      <c r="BD2587" s="120"/>
      <c r="BE2587" s="120"/>
      <c r="BF2587" s="120"/>
      <c r="BG2587" s="117"/>
      <c r="BH2587" s="117"/>
    </row>
    <row r="2588" spans="55:60" x14ac:dyDescent="0.2">
      <c r="BC2588" s="120"/>
      <c r="BD2588" s="120"/>
      <c r="BE2588" s="120"/>
      <c r="BF2588" s="120"/>
      <c r="BG2588" s="117"/>
      <c r="BH2588" s="117"/>
    </row>
    <row r="2589" spans="55:60" x14ac:dyDescent="0.2">
      <c r="BC2589" s="120"/>
      <c r="BD2589" s="120"/>
      <c r="BE2589" s="120"/>
      <c r="BF2589" s="120"/>
      <c r="BG2589" s="117"/>
      <c r="BH2589" s="117"/>
    </row>
    <row r="2590" spans="55:60" x14ac:dyDescent="0.2">
      <c r="BC2590" s="120"/>
      <c r="BD2590" s="120"/>
      <c r="BE2590" s="120"/>
      <c r="BF2590" s="120"/>
      <c r="BG2590" s="117"/>
      <c r="BH2590" s="117"/>
    </row>
    <row r="2591" spans="55:60" x14ac:dyDescent="0.2">
      <c r="BC2591" s="120"/>
      <c r="BD2591" s="120"/>
      <c r="BE2591" s="120"/>
      <c r="BF2591" s="120"/>
      <c r="BG2591" s="117"/>
      <c r="BH2591" s="117"/>
    </row>
    <row r="2592" spans="55:60" x14ac:dyDescent="0.2">
      <c r="BC2592" s="120"/>
      <c r="BD2592" s="120"/>
      <c r="BE2592" s="120"/>
      <c r="BF2592" s="120"/>
      <c r="BG2592" s="117"/>
      <c r="BH2592" s="117"/>
    </row>
    <row r="2593" spans="55:60" x14ac:dyDescent="0.2">
      <c r="BC2593" s="120"/>
      <c r="BD2593" s="120"/>
      <c r="BE2593" s="120"/>
      <c r="BF2593" s="120"/>
      <c r="BG2593" s="117"/>
      <c r="BH2593" s="117"/>
    </row>
    <row r="2594" spans="55:60" x14ac:dyDescent="0.2">
      <c r="BC2594" s="120"/>
      <c r="BD2594" s="120"/>
      <c r="BE2594" s="120"/>
      <c r="BF2594" s="120"/>
      <c r="BG2594" s="117"/>
      <c r="BH2594" s="117"/>
    </row>
    <row r="2595" spans="55:60" x14ac:dyDescent="0.2">
      <c r="BC2595" s="120"/>
      <c r="BD2595" s="120"/>
      <c r="BE2595" s="120"/>
      <c r="BF2595" s="120"/>
      <c r="BG2595" s="117"/>
      <c r="BH2595" s="117"/>
    </row>
    <row r="2596" spans="55:60" x14ac:dyDescent="0.2">
      <c r="BC2596" s="120"/>
      <c r="BD2596" s="120"/>
      <c r="BE2596" s="120"/>
      <c r="BF2596" s="120"/>
      <c r="BG2596" s="117"/>
      <c r="BH2596" s="117"/>
    </row>
    <row r="2597" spans="55:60" x14ac:dyDescent="0.2">
      <c r="BC2597" s="120"/>
      <c r="BD2597" s="120"/>
      <c r="BE2597" s="120"/>
      <c r="BF2597" s="120"/>
      <c r="BG2597" s="117"/>
      <c r="BH2597" s="117"/>
    </row>
    <row r="2598" spans="55:60" x14ac:dyDescent="0.2">
      <c r="BC2598" s="120"/>
      <c r="BD2598" s="120"/>
      <c r="BE2598" s="120"/>
      <c r="BF2598" s="120"/>
      <c r="BG2598" s="117"/>
      <c r="BH2598" s="117"/>
    </row>
    <row r="2599" spans="55:60" x14ac:dyDescent="0.2">
      <c r="BC2599" s="120"/>
      <c r="BD2599" s="120"/>
      <c r="BE2599" s="120"/>
      <c r="BF2599" s="120"/>
      <c r="BG2599" s="117"/>
      <c r="BH2599" s="117"/>
    </row>
    <row r="2600" spans="55:60" x14ac:dyDescent="0.2">
      <c r="BC2600" s="120"/>
      <c r="BD2600" s="120"/>
      <c r="BE2600" s="120"/>
      <c r="BF2600" s="120"/>
      <c r="BG2600" s="117"/>
      <c r="BH2600" s="117"/>
    </row>
    <row r="2601" spans="55:60" x14ac:dyDescent="0.2">
      <c r="BC2601" s="120"/>
      <c r="BD2601" s="120"/>
      <c r="BE2601" s="120"/>
      <c r="BF2601" s="120"/>
      <c r="BG2601" s="117"/>
      <c r="BH2601" s="117"/>
    </row>
    <row r="2602" spans="55:60" x14ac:dyDescent="0.2">
      <c r="BC2602" s="120"/>
      <c r="BD2602" s="120"/>
      <c r="BE2602" s="120"/>
      <c r="BF2602" s="120"/>
      <c r="BG2602" s="117"/>
      <c r="BH2602" s="117"/>
    </row>
    <row r="2603" spans="55:60" x14ac:dyDescent="0.2">
      <c r="BC2603" s="120"/>
      <c r="BD2603" s="120"/>
      <c r="BE2603" s="120"/>
      <c r="BF2603" s="120"/>
      <c r="BG2603" s="117"/>
      <c r="BH2603" s="117"/>
    </row>
    <row r="2604" spans="55:60" x14ac:dyDescent="0.2">
      <c r="BC2604" s="120"/>
      <c r="BD2604" s="120"/>
      <c r="BE2604" s="120"/>
      <c r="BF2604" s="120"/>
      <c r="BG2604" s="117"/>
      <c r="BH2604" s="117"/>
    </row>
    <row r="2605" spans="55:60" x14ac:dyDescent="0.2">
      <c r="BC2605" s="120"/>
      <c r="BD2605" s="120"/>
      <c r="BE2605" s="120"/>
      <c r="BF2605" s="120"/>
      <c r="BG2605" s="117"/>
      <c r="BH2605" s="117"/>
    </row>
    <row r="2606" spans="55:60" x14ac:dyDescent="0.2">
      <c r="BC2606" s="120"/>
      <c r="BD2606" s="120"/>
      <c r="BE2606" s="120"/>
      <c r="BF2606" s="120"/>
      <c r="BG2606" s="117"/>
      <c r="BH2606" s="117"/>
    </row>
    <row r="2607" spans="55:60" x14ac:dyDescent="0.2">
      <c r="BC2607" s="120"/>
      <c r="BD2607" s="120"/>
      <c r="BE2607" s="120"/>
      <c r="BF2607" s="120"/>
      <c r="BG2607" s="117"/>
      <c r="BH2607" s="117"/>
    </row>
    <row r="2608" spans="55:60" x14ac:dyDescent="0.2">
      <c r="BC2608" s="120"/>
      <c r="BD2608" s="120"/>
      <c r="BE2608" s="120"/>
      <c r="BF2608" s="120"/>
      <c r="BG2608" s="117"/>
      <c r="BH2608" s="117"/>
    </row>
    <row r="2609" spans="55:60" x14ac:dyDescent="0.2">
      <c r="BC2609" s="120"/>
      <c r="BD2609" s="120"/>
      <c r="BE2609" s="120"/>
      <c r="BF2609" s="120"/>
      <c r="BG2609" s="117"/>
      <c r="BH2609" s="117"/>
    </row>
    <row r="2610" spans="55:60" x14ac:dyDescent="0.2">
      <c r="BC2610" s="120"/>
      <c r="BD2610" s="120"/>
      <c r="BE2610" s="120"/>
      <c r="BF2610" s="120"/>
      <c r="BG2610" s="117"/>
      <c r="BH2610" s="117"/>
    </row>
    <row r="2611" spans="55:60" x14ac:dyDescent="0.2">
      <c r="BC2611" s="120"/>
      <c r="BD2611" s="120"/>
      <c r="BE2611" s="120"/>
      <c r="BF2611" s="120"/>
      <c r="BG2611" s="117"/>
      <c r="BH2611" s="117"/>
    </row>
    <row r="2612" spans="55:60" x14ac:dyDescent="0.2">
      <c r="BC2612" s="120"/>
      <c r="BD2612" s="120"/>
      <c r="BE2612" s="120"/>
      <c r="BF2612" s="120"/>
      <c r="BG2612" s="117"/>
      <c r="BH2612" s="117"/>
    </row>
    <row r="2613" spans="55:60" x14ac:dyDescent="0.2">
      <c r="BC2613" s="120"/>
      <c r="BD2613" s="120"/>
      <c r="BE2613" s="120"/>
      <c r="BF2613" s="120"/>
      <c r="BG2613" s="117"/>
      <c r="BH2613" s="117"/>
    </row>
    <row r="2614" spans="55:60" x14ac:dyDescent="0.2">
      <c r="BC2614" s="120"/>
      <c r="BD2614" s="120"/>
      <c r="BE2614" s="120"/>
      <c r="BF2614" s="120"/>
      <c r="BG2614" s="117"/>
      <c r="BH2614" s="117"/>
    </row>
    <row r="2615" spans="55:60" x14ac:dyDescent="0.2">
      <c r="BC2615" s="120"/>
      <c r="BD2615" s="120"/>
      <c r="BE2615" s="120"/>
      <c r="BF2615" s="120"/>
      <c r="BG2615" s="117"/>
      <c r="BH2615" s="117"/>
    </row>
    <row r="2616" spans="55:60" x14ac:dyDescent="0.2">
      <c r="BC2616" s="120"/>
      <c r="BD2616" s="120"/>
      <c r="BE2616" s="120"/>
      <c r="BF2616" s="120"/>
      <c r="BG2616" s="117"/>
      <c r="BH2616" s="117"/>
    </row>
    <row r="2617" spans="55:60" x14ac:dyDescent="0.2">
      <c r="BC2617" s="120"/>
      <c r="BD2617" s="120"/>
      <c r="BE2617" s="120"/>
      <c r="BF2617" s="120"/>
      <c r="BG2617" s="117"/>
      <c r="BH2617" s="117"/>
    </row>
    <row r="2618" spans="55:60" x14ac:dyDescent="0.2">
      <c r="BC2618" s="120"/>
      <c r="BD2618" s="120"/>
      <c r="BE2618" s="120"/>
      <c r="BF2618" s="120"/>
      <c r="BG2618" s="117"/>
      <c r="BH2618" s="117"/>
    </row>
    <row r="2619" spans="55:60" x14ac:dyDescent="0.2">
      <c r="BC2619" s="120"/>
      <c r="BD2619" s="120"/>
      <c r="BE2619" s="120"/>
      <c r="BF2619" s="120"/>
      <c r="BG2619" s="117"/>
      <c r="BH2619" s="117"/>
    </row>
    <row r="2620" spans="55:60" x14ac:dyDescent="0.2">
      <c r="BC2620" s="120"/>
      <c r="BD2620" s="120"/>
      <c r="BE2620" s="120"/>
      <c r="BF2620" s="120"/>
      <c r="BG2620" s="117"/>
      <c r="BH2620" s="117"/>
    </row>
    <row r="2621" spans="55:60" x14ac:dyDescent="0.2">
      <c r="BC2621" s="120"/>
      <c r="BD2621" s="120"/>
      <c r="BE2621" s="120"/>
      <c r="BF2621" s="120"/>
      <c r="BG2621" s="117"/>
      <c r="BH2621" s="117"/>
    </row>
    <row r="2622" spans="55:60" x14ac:dyDescent="0.2">
      <c r="BC2622" s="120"/>
      <c r="BD2622" s="120"/>
      <c r="BE2622" s="120"/>
      <c r="BF2622" s="120"/>
      <c r="BG2622" s="117"/>
      <c r="BH2622" s="117"/>
    </row>
    <row r="2623" spans="55:60" x14ac:dyDescent="0.2">
      <c r="BC2623" s="120"/>
      <c r="BD2623" s="120"/>
      <c r="BE2623" s="120"/>
      <c r="BF2623" s="120"/>
      <c r="BG2623" s="117"/>
      <c r="BH2623" s="117"/>
    </row>
    <row r="2624" spans="55:60" x14ac:dyDescent="0.2">
      <c r="BC2624" s="120"/>
      <c r="BD2624" s="120"/>
      <c r="BE2624" s="120"/>
      <c r="BF2624" s="120"/>
      <c r="BG2624" s="117"/>
      <c r="BH2624" s="117"/>
    </row>
    <row r="2625" spans="55:60" x14ac:dyDescent="0.2">
      <c r="BC2625" s="120"/>
      <c r="BD2625" s="120"/>
      <c r="BE2625" s="120"/>
      <c r="BF2625" s="120"/>
      <c r="BG2625" s="117"/>
      <c r="BH2625" s="117"/>
    </row>
    <row r="2626" spans="55:60" x14ac:dyDescent="0.2">
      <c r="BC2626" s="120"/>
      <c r="BD2626" s="120"/>
      <c r="BE2626" s="120"/>
      <c r="BF2626" s="120"/>
      <c r="BG2626" s="117"/>
      <c r="BH2626" s="117"/>
    </row>
    <row r="2627" spans="55:60" x14ac:dyDescent="0.2">
      <c r="BC2627" s="120"/>
      <c r="BD2627" s="120"/>
      <c r="BE2627" s="120"/>
      <c r="BF2627" s="120"/>
      <c r="BG2627" s="117"/>
      <c r="BH2627" s="117"/>
    </row>
    <row r="2628" spans="55:60" x14ac:dyDescent="0.2">
      <c r="BC2628" s="120"/>
      <c r="BD2628" s="120"/>
      <c r="BE2628" s="120"/>
      <c r="BF2628" s="120"/>
      <c r="BG2628" s="117"/>
      <c r="BH2628" s="117"/>
    </row>
    <row r="2629" spans="55:60" x14ac:dyDescent="0.2">
      <c r="BC2629" s="120"/>
      <c r="BD2629" s="120"/>
      <c r="BE2629" s="120"/>
      <c r="BF2629" s="120"/>
      <c r="BG2629" s="117"/>
      <c r="BH2629" s="117"/>
    </row>
    <row r="2630" spans="55:60" x14ac:dyDescent="0.2">
      <c r="BC2630" s="120"/>
      <c r="BD2630" s="120"/>
      <c r="BE2630" s="120"/>
      <c r="BF2630" s="120"/>
      <c r="BG2630" s="117"/>
      <c r="BH2630" s="117"/>
    </row>
    <row r="2631" spans="55:60" x14ac:dyDescent="0.2">
      <c r="BC2631" s="120"/>
      <c r="BD2631" s="120"/>
      <c r="BE2631" s="120"/>
      <c r="BF2631" s="120"/>
      <c r="BG2631" s="117"/>
      <c r="BH2631" s="117"/>
    </row>
    <row r="2632" spans="55:60" x14ac:dyDescent="0.2">
      <c r="BC2632" s="120"/>
      <c r="BD2632" s="120"/>
      <c r="BE2632" s="120"/>
      <c r="BF2632" s="120"/>
      <c r="BG2632" s="117"/>
      <c r="BH2632" s="117"/>
    </row>
    <row r="2633" spans="55:60" x14ac:dyDescent="0.2">
      <c r="BC2633" s="120"/>
      <c r="BD2633" s="120"/>
      <c r="BE2633" s="120"/>
      <c r="BF2633" s="120"/>
      <c r="BG2633" s="117"/>
      <c r="BH2633" s="117"/>
    </row>
    <row r="2634" spans="55:60" x14ac:dyDescent="0.2">
      <c r="BC2634" s="120"/>
      <c r="BD2634" s="120"/>
      <c r="BE2634" s="120"/>
      <c r="BF2634" s="120"/>
      <c r="BG2634" s="117"/>
      <c r="BH2634" s="117"/>
    </row>
    <row r="2635" spans="55:60" x14ac:dyDescent="0.2">
      <c r="BC2635" s="120"/>
      <c r="BD2635" s="120"/>
      <c r="BE2635" s="120"/>
      <c r="BF2635" s="120"/>
      <c r="BG2635" s="117"/>
      <c r="BH2635" s="117"/>
    </row>
    <row r="2636" spans="55:60" x14ac:dyDescent="0.2">
      <c r="BC2636" s="120"/>
      <c r="BD2636" s="120"/>
      <c r="BE2636" s="120"/>
      <c r="BF2636" s="120"/>
      <c r="BG2636" s="117"/>
      <c r="BH2636" s="117"/>
    </row>
    <row r="2637" spans="55:60" x14ac:dyDescent="0.2">
      <c r="BC2637" s="120"/>
      <c r="BD2637" s="120"/>
      <c r="BE2637" s="120"/>
      <c r="BF2637" s="120"/>
      <c r="BG2637" s="117"/>
      <c r="BH2637" s="117"/>
    </row>
    <row r="2638" spans="55:60" x14ac:dyDescent="0.2">
      <c r="BC2638" s="120"/>
      <c r="BD2638" s="120"/>
      <c r="BE2638" s="120"/>
      <c r="BF2638" s="120"/>
      <c r="BG2638" s="117"/>
      <c r="BH2638" s="117"/>
    </row>
    <row r="2639" spans="55:60" x14ac:dyDescent="0.2">
      <c r="BC2639" s="120"/>
      <c r="BD2639" s="120"/>
      <c r="BE2639" s="120"/>
      <c r="BF2639" s="120"/>
      <c r="BG2639" s="117"/>
      <c r="BH2639" s="117"/>
    </row>
    <row r="2640" spans="55:60" x14ac:dyDescent="0.2">
      <c r="BC2640" s="120"/>
      <c r="BD2640" s="120"/>
      <c r="BE2640" s="120"/>
      <c r="BF2640" s="120"/>
      <c r="BG2640" s="117"/>
      <c r="BH2640" s="117"/>
    </row>
    <row r="2641" spans="55:60" x14ac:dyDescent="0.2">
      <c r="BC2641" s="120"/>
      <c r="BD2641" s="120"/>
      <c r="BE2641" s="120"/>
      <c r="BF2641" s="120"/>
      <c r="BG2641" s="117"/>
      <c r="BH2641" s="117"/>
    </row>
    <row r="2642" spans="55:60" x14ac:dyDescent="0.2">
      <c r="BC2642" s="120"/>
      <c r="BD2642" s="120"/>
      <c r="BE2642" s="120"/>
      <c r="BF2642" s="120"/>
      <c r="BG2642" s="117"/>
      <c r="BH2642" s="117"/>
    </row>
    <row r="2643" spans="55:60" x14ac:dyDescent="0.2">
      <c r="BC2643" s="120"/>
      <c r="BD2643" s="120"/>
      <c r="BE2643" s="120"/>
      <c r="BF2643" s="120"/>
      <c r="BG2643" s="117"/>
      <c r="BH2643" s="117"/>
    </row>
    <row r="2644" spans="55:60" x14ac:dyDescent="0.2">
      <c r="BC2644" s="120"/>
      <c r="BD2644" s="120"/>
      <c r="BE2644" s="120"/>
      <c r="BF2644" s="120"/>
      <c r="BG2644" s="117"/>
      <c r="BH2644" s="117"/>
    </row>
    <row r="2645" spans="55:60" x14ac:dyDescent="0.2">
      <c r="BC2645" s="120"/>
      <c r="BD2645" s="120"/>
      <c r="BE2645" s="120"/>
      <c r="BF2645" s="120"/>
      <c r="BG2645" s="117"/>
      <c r="BH2645" s="117"/>
    </row>
    <row r="2646" spans="55:60" x14ac:dyDescent="0.2">
      <c r="BC2646" s="120"/>
      <c r="BD2646" s="120"/>
      <c r="BE2646" s="120"/>
      <c r="BF2646" s="120"/>
      <c r="BG2646" s="117"/>
      <c r="BH2646" s="117"/>
    </row>
    <row r="2647" spans="55:60" x14ac:dyDescent="0.2">
      <c r="BC2647" s="120"/>
      <c r="BD2647" s="120"/>
      <c r="BE2647" s="120"/>
      <c r="BF2647" s="120"/>
      <c r="BG2647" s="117"/>
      <c r="BH2647" s="117"/>
    </row>
    <row r="2648" spans="55:60" x14ac:dyDescent="0.2">
      <c r="BC2648" s="120"/>
      <c r="BD2648" s="120"/>
      <c r="BE2648" s="120"/>
      <c r="BF2648" s="120"/>
      <c r="BG2648" s="117"/>
      <c r="BH2648" s="117"/>
    </row>
    <row r="2649" spans="55:60" x14ac:dyDescent="0.2">
      <c r="BC2649" s="120"/>
      <c r="BD2649" s="120"/>
      <c r="BE2649" s="120"/>
      <c r="BF2649" s="120"/>
      <c r="BG2649" s="117"/>
      <c r="BH2649" s="117"/>
    </row>
    <row r="2650" spans="55:60" x14ac:dyDescent="0.2">
      <c r="BC2650" s="120"/>
      <c r="BD2650" s="120"/>
      <c r="BE2650" s="120"/>
      <c r="BF2650" s="120"/>
      <c r="BG2650" s="117"/>
      <c r="BH2650" s="117"/>
    </row>
    <row r="2651" spans="55:60" x14ac:dyDescent="0.2">
      <c r="BC2651" s="120"/>
      <c r="BD2651" s="120"/>
      <c r="BE2651" s="120"/>
      <c r="BF2651" s="120"/>
      <c r="BG2651" s="117"/>
      <c r="BH2651" s="117"/>
    </row>
    <row r="2652" spans="55:60" x14ac:dyDescent="0.2">
      <c r="BC2652" s="120"/>
      <c r="BD2652" s="120"/>
      <c r="BE2652" s="120"/>
      <c r="BF2652" s="120"/>
      <c r="BG2652" s="117"/>
      <c r="BH2652" s="117"/>
    </row>
    <row r="2653" spans="55:60" x14ac:dyDescent="0.2">
      <c r="BC2653" s="120"/>
      <c r="BD2653" s="120"/>
      <c r="BE2653" s="120"/>
      <c r="BF2653" s="120"/>
      <c r="BG2653" s="117"/>
      <c r="BH2653" s="117"/>
    </row>
    <row r="2654" spans="55:60" x14ac:dyDescent="0.2">
      <c r="BC2654" s="120"/>
      <c r="BD2654" s="120"/>
      <c r="BE2654" s="120"/>
      <c r="BF2654" s="120"/>
      <c r="BG2654" s="117"/>
      <c r="BH2654" s="117"/>
    </row>
    <row r="2655" spans="55:60" x14ac:dyDescent="0.2">
      <c r="BC2655" s="120"/>
      <c r="BD2655" s="120"/>
      <c r="BE2655" s="120"/>
      <c r="BF2655" s="120"/>
      <c r="BG2655" s="117"/>
      <c r="BH2655" s="117"/>
    </row>
    <row r="2656" spans="55:60" x14ac:dyDescent="0.2">
      <c r="BC2656" s="120"/>
      <c r="BD2656" s="120"/>
      <c r="BE2656" s="120"/>
      <c r="BF2656" s="120"/>
      <c r="BG2656" s="117"/>
      <c r="BH2656" s="117"/>
    </row>
    <row r="2657" spans="55:60" x14ac:dyDescent="0.2">
      <c r="BC2657" s="120"/>
      <c r="BD2657" s="120"/>
      <c r="BE2657" s="120"/>
      <c r="BF2657" s="120"/>
      <c r="BG2657" s="117"/>
      <c r="BH2657" s="117"/>
    </row>
    <row r="2658" spans="55:60" x14ac:dyDescent="0.2">
      <c r="BC2658" s="120"/>
      <c r="BD2658" s="120"/>
      <c r="BE2658" s="120"/>
      <c r="BF2658" s="120"/>
      <c r="BG2658" s="117"/>
      <c r="BH2658" s="117"/>
    </row>
    <row r="2659" spans="55:60" x14ac:dyDescent="0.2">
      <c r="BC2659" s="120"/>
      <c r="BD2659" s="120"/>
      <c r="BE2659" s="120"/>
      <c r="BF2659" s="120"/>
      <c r="BG2659" s="117"/>
      <c r="BH2659" s="117"/>
    </row>
    <row r="2660" spans="55:60" x14ac:dyDescent="0.2">
      <c r="BC2660" s="120"/>
      <c r="BD2660" s="120"/>
      <c r="BE2660" s="120"/>
      <c r="BF2660" s="120"/>
      <c r="BG2660" s="117"/>
      <c r="BH2660" s="117"/>
    </row>
    <row r="2661" spans="55:60" x14ac:dyDescent="0.2">
      <c r="BC2661" s="120"/>
      <c r="BD2661" s="120"/>
      <c r="BE2661" s="120"/>
      <c r="BF2661" s="120"/>
      <c r="BG2661" s="117"/>
      <c r="BH2661" s="117"/>
    </row>
    <row r="2662" spans="55:60" x14ac:dyDescent="0.2">
      <c r="BC2662" s="120"/>
      <c r="BD2662" s="120"/>
      <c r="BE2662" s="120"/>
      <c r="BF2662" s="120"/>
      <c r="BG2662" s="117"/>
      <c r="BH2662" s="117"/>
    </row>
    <row r="2663" spans="55:60" x14ac:dyDescent="0.2">
      <c r="BC2663" s="120"/>
      <c r="BD2663" s="120"/>
      <c r="BE2663" s="120"/>
      <c r="BF2663" s="120"/>
      <c r="BG2663" s="117"/>
      <c r="BH2663" s="117"/>
    </row>
    <row r="2664" spans="55:60" x14ac:dyDescent="0.2">
      <c r="BC2664" s="120"/>
      <c r="BD2664" s="120"/>
      <c r="BE2664" s="120"/>
      <c r="BF2664" s="120"/>
      <c r="BG2664" s="117"/>
      <c r="BH2664" s="117"/>
    </row>
    <row r="2665" spans="55:60" x14ac:dyDescent="0.2">
      <c r="BC2665" s="120"/>
      <c r="BD2665" s="120"/>
      <c r="BE2665" s="120"/>
      <c r="BF2665" s="120"/>
      <c r="BG2665" s="117"/>
      <c r="BH2665" s="117"/>
    </row>
    <row r="2666" spans="55:60" x14ac:dyDescent="0.2">
      <c r="BC2666" s="120"/>
      <c r="BD2666" s="120"/>
      <c r="BE2666" s="120"/>
      <c r="BF2666" s="120"/>
      <c r="BG2666" s="117"/>
      <c r="BH2666" s="117"/>
    </row>
    <row r="2667" spans="55:60" x14ac:dyDescent="0.2">
      <c r="BC2667" s="120"/>
      <c r="BD2667" s="120"/>
      <c r="BE2667" s="120"/>
      <c r="BF2667" s="120"/>
      <c r="BG2667" s="117"/>
      <c r="BH2667" s="117"/>
    </row>
    <row r="2668" spans="55:60" x14ac:dyDescent="0.2">
      <c r="BC2668" s="120"/>
      <c r="BD2668" s="120"/>
      <c r="BE2668" s="120"/>
      <c r="BF2668" s="120"/>
      <c r="BG2668" s="117"/>
      <c r="BH2668" s="117"/>
    </row>
    <row r="2669" spans="55:60" x14ac:dyDescent="0.2">
      <c r="BC2669" s="120"/>
      <c r="BD2669" s="120"/>
      <c r="BE2669" s="120"/>
      <c r="BF2669" s="120"/>
      <c r="BG2669" s="117"/>
      <c r="BH2669" s="117"/>
    </row>
    <row r="2670" spans="55:60" x14ac:dyDescent="0.2">
      <c r="BC2670" s="120"/>
      <c r="BD2670" s="120"/>
      <c r="BE2670" s="120"/>
      <c r="BF2670" s="120"/>
      <c r="BG2670" s="117"/>
      <c r="BH2670" s="117"/>
    </row>
    <row r="2671" spans="55:60" x14ac:dyDescent="0.2">
      <c r="BC2671" s="120"/>
      <c r="BD2671" s="120"/>
      <c r="BE2671" s="120"/>
      <c r="BF2671" s="120"/>
      <c r="BG2671" s="117"/>
      <c r="BH2671" s="117"/>
    </row>
    <row r="2672" spans="55:60" x14ac:dyDescent="0.2">
      <c r="BC2672" s="120"/>
      <c r="BD2672" s="120"/>
      <c r="BE2672" s="120"/>
      <c r="BF2672" s="120"/>
      <c r="BG2672" s="117"/>
      <c r="BH2672" s="117"/>
    </row>
    <row r="2673" spans="55:60" x14ac:dyDescent="0.2">
      <c r="BC2673" s="120"/>
      <c r="BD2673" s="120"/>
      <c r="BE2673" s="120"/>
      <c r="BF2673" s="120"/>
      <c r="BG2673" s="117"/>
      <c r="BH2673" s="117"/>
    </row>
    <row r="2674" spans="55:60" x14ac:dyDescent="0.2">
      <c r="BC2674" s="120"/>
      <c r="BD2674" s="120"/>
      <c r="BE2674" s="120"/>
      <c r="BF2674" s="120"/>
      <c r="BG2674" s="117"/>
      <c r="BH2674" s="117"/>
    </row>
    <row r="2675" spans="55:60" x14ac:dyDescent="0.2">
      <c r="BC2675" s="120"/>
      <c r="BD2675" s="120"/>
      <c r="BE2675" s="120"/>
      <c r="BF2675" s="120"/>
      <c r="BG2675" s="117"/>
      <c r="BH2675" s="117"/>
    </row>
    <row r="2676" spans="55:60" x14ac:dyDescent="0.2">
      <c r="BC2676" s="120"/>
      <c r="BD2676" s="120"/>
      <c r="BE2676" s="120"/>
      <c r="BF2676" s="120"/>
      <c r="BG2676" s="117"/>
      <c r="BH2676" s="117"/>
    </row>
    <row r="2677" spans="55:60" x14ac:dyDescent="0.2">
      <c r="BC2677" s="120"/>
      <c r="BD2677" s="120"/>
      <c r="BE2677" s="120"/>
      <c r="BF2677" s="120"/>
      <c r="BG2677" s="117"/>
      <c r="BH2677" s="117"/>
    </row>
    <row r="2678" spans="55:60" x14ac:dyDescent="0.2">
      <c r="BC2678" s="120"/>
      <c r="BD2678" s="120"/>
      <c r="BE2678" s="120"/>
      <c r="BF2678" s="120"/>
      <c r="BG2678" s="117"/>
      <c r="BH2678" s="117"/>
    </row>
    <row r="2679" spans="55:60" x14ac:dyDescent="0.2">
      <c r="BC2679" s="120"/>
      <c r="BD2679" s="120"/>
      <c r="BE2679" s="120"/>
      <c r="BF2679" s="120"/>
      <c r="BG2679" s="117"/>
      <c r="BH2679" s="117"/>
    </row>
    <row r="2680" spans="55:60" x14ac:dyDescent="0.2">
      <c r="BC2680" s="120"/>
      <c r="BD2680" s="120"/>
      <c r="BE2680" s="120"/>
      <c r="BF2680" s="120"/>
      <c r="BG2680" s="117"/>
      <c r="BH2680" s="117"/>
    </row>
    <row r="2681" spans="55:60" x14ac:dyDescent="0.2">
      <c r="BC2681" s="120"/>
      <c r="BD2681" s="120"/>
      <c r="BE2681" s="120"/>
      <c r="BF2681" s="120"/>
      <c r="BG2681" s="117"/>
      <c r="BH2681" s="117"/>
    </row>
    <row r="2682" spans="55:60" x14ac:dyDescent="0.2">
      <c r="BC2682" s="120"/>
      <c r="BD2682" s="120"/>
      <c r="BE2682" s="120"/>
      <c r="BF2682" s="120"/>
      <c r="BG2682" s="117"/>
      <c r="BH2682" s="117"/>
    </row>
    <row r="2683" spans="55:60" x14ac:dyDescent="0.2">
      <c r="BC2683" s="120"/>
      <c r="BD2683" s="120"/>
      <c r="BE2683" s="120"/>
      <c r="BF2683" s="120"/>
      <c r="BG2683" s="117"/>
      <c r="BH2683" s="117"/>
    </row>
    <row r="2684" spans="55:60" x14ac:dyDescent="0.2">
      <c r="BC2684" s="120"/>
      <c r="BD2684" s="120"/>
      <c r="BE2684" s="120"/>
      <c r="BF2684" s="120"/>
      <c r="BG2684" s="117"/>
      <c r="BH2684" s="117"/>
    </row>
    <row r="2685" spans="55:60" x14ac:dyDescent="0.2">
      <c r="BC2685" s="120"/>
      <c r="BD2685" s="120"/>
      <c r="BE2685" s="120"/>
      <c r="BF2685" s="120"/>
      <c r="BG2685" s="117"/>
      <c r="BH2685" s="117"/>
    </row>
    <row r="2686" spans="55:60" x14ac:dyDescent="0.2">
      <c r="BC2686" s="120"/>
      <c r="BD2686" s="120"/>
      <c r="BE2686" s="120"/>
      <c r="BF2686" s="120"/>
      <c r="BG2686" s="117"/>
      <c r="BH2686" s="117"/>
    </row>
    <row r="2687" spans="55:60" x14ac:dyDescent="0.2">
      <c r="BC2687" s="120"/>
      <c r="BD2687" s="120"/>
      <c r="BE2687" s="120"/>
      <c r="BF2687" s="120"/>
      <c r="BG2687" s="117"/>
      <c r="BH2687" s="117"/>
    </row>
    <row r="2688" spans="55:60" x14ac:dyDescent="0.2">
      <c r="BC2688" s="120"/>
      <c r="BD2688" s="120"/>
      <c r="BE2688" s="120"/>
      <c r="BF2688" s="120"/>
      <c r="BG2688" s="117"/>
      <c r="BH2688" s="117"/>
    </row>
    <row r="2689" spans="55:60" x14ac:dyDescent="0.2">
      <c r="BC2689" s="120"/>
      <c r="BD2689" s="120"/>
      <c r="BE2689" s="120"/>
      <c r="BF2689" s="120"/>
      <c r="BG2689" s="117"/>
      <c r="BH2689" s="117"/>
    </row>
    <row r="2690" spans="55:60" x14ac:dyDescent="0.2">
      <c r="BC2690" s="120"/>
      <c r="BD2690" s="120"/>
      <c r="BE2690" s="120"/>
      <c r="BF2690" s="120"/>
      <c r="BG2690" s="117"/>
      <c r="BH2690" s="117"/>
    </row>
    <row r="2691" spans="55:60" x14ac:dyDescent="0.2">
      <c r="BC2691" s="120"/>
      <c r="BD2691" s="120"/>
      <c r="BE2691" s="120"/>
      <c r="BF2691" s="120"/>
      <c r="BG2691" s="117"/>
      <c r="BH2691" s="117"/>
    </row>
    <row r="2692" spans="55:60" x14ac:dyDescent="0.2">
      <c r="BC2692" s="120"/>
      <c r="BD2692" s="120"/>
      <c r="BE2692" s="120"/>
      <c r="BF2692" s="120"/>
      <c r="BG2692" s="117"/>
      <c r="BH2692" s="117"/>
    </row>
    <row r="2693" spans="55:60" x14ac:dyDescent="0.2">
      <c r="BC2693" s="120"/>
      <c r="BD2693" s="120"/>
      <c r="BE2693" s="120"/>
      <c r="BF2693" s="120"/>
      <c r="BG2693" s="117"/>
      <c r="BH2693" s="117"/>
    </row>
    <row r="2694" spans="55:60" x14ac:dyDescent="0.2">
      <c r="BC2694" s="120"/>
      <c r="BD2694" s="120"/>
      <c r="BE2694" s="120"/>
      <c r="BF2694" s="120"/>
      <c r="BG2694" s="117"/>
      <c r="BH2694" s="117"/>
    </row>
    <row r="2695" spans="55:60" x14ac:dyDescent="0.2">
      <c r="BC2695" s="120"/>
      <c r="BD2695" s="120"/>
      <c r="BE2695" s="120"/>
      <c r="BF2695" s="120"/>
      <c r="BG2695" s="117"/>
      <c r="BH2695" s="117"/>
    </row>
    <row r="2696" spans="55:60" x14ac:dyDescent="0.2">
      <c r="BC2696" s="120"/>
      <c r="BD2696" s="120"/>
      <c r="BE2696" s="120"/>
      <c r="BF2696" s="120"/>
      <c r="BG2696" s="117"/>
      <c r="BH2696" s="117"/>
    </row>
    <row r="2697" spans="55:60" x14ac:dyDescent="0.2">
      <c r="BC2697" s="120"/>
      <c r="BD2697" s="120"/>
      <c r="BE2697" s="120"/>
      <c r="BF2697" s="120"/>
      <c r="BG2697" s="117"/>
      <c r="BH2697" s="117"/>
    </row>
    <row r="2698" spans="55:60" x14ac:dyDescent="0.2">
      <c r="BC2698" s="120"/>
      <c r="BD2698" s="120"/>
      <c r="BE2698" s="120"/>
      <c r="BF2698" s="120"/>
      <c r="BG2698" s="117"/>
      <c r="BH2698" s="117"/>
    </row>
    <row r="2699" spans="55:60" x14ac:dyDescent="0.2">
      <c r="BC2699" s="120"/>
      <c r="BD2699" s="120"/>
      <c r="BE2699" s="120"/>
      <c r="BF2699" s="120"/>
      <c r="BG2699" s="117"/>
      <c r="BH2699" s="117"/>
    </row>
    <row r="2700" spans="55:60" x14ac:dyDescent="0.2">
      <c r="BC2700" s="120"/>
      <c r="BD2700" s="120"/>
      <c r="BE2700" s="120"/>
      <c r="BF2700" s="120"/>
      <c r="BG2700" s="117"/>
      <c r="BH2700" s="117"/>
    </row>
    <row r="2701" spans="55:60" x14ac:dyDescent="0.2">
      <c r="BC2701" s="120"/>
      <c r="BD2701" s="120"/>
      <c r="BE2701" s="120"/>
      <c r="BF2701" s="120"/>
      <c r="BG2701" s="117"/>
      <c r="BH2701" s="117"/>
    </row>
    <row r="2702" spans="55:60" x14ac:dyDescent="0.2">
      <c r="BC2702" s="120"/>
      <c r="BD2702" s="120"/>
      <c r="BE2702" s="120"/>
      <c r="BF2702" s="120"/>
      <c r="BG2702" s="117"/>
      <c r="BH2702" s="117"/>
    </row>
    <row r="2703" spans="55:60" x14ac:dyDescent="0.2">
      <c r="BC2703" s="120"/>
      <c r="BD2703" s="120"/>
      <c r="BE2703" s="120"/>
      <c r="BF2703" s="120"/>
      <c r="BG2703" s="117"/>
      <c r="BH2703" s="117"/>
    </row>
    <row r="2704" spans="55:60" x14ac:dyDescent="0.2">
      <c r="BC2704" s="120"/>
      <c r="BD2704" s="120"/>
      <c r="BE2704" s="120"/>
      <c r="BF2704" s="120"/>
      <c r="BG2704" s="117"/>
      <c r="BH2704" s="117"/>
    </row>
    <row r="2705" spans="55:60" x14ac:dyDescent="0.2">
      <c r="BC2705" s="120"/>
      <c r="BD2705" s="120"/>
      <c r="BE2705" s="120"/>
      <c r="BF2705" s="120"/>
      <c r="BG2705" s="117"/>
      <c r="BH2705" s="117"/>
    </row>
    <row r="2706" spans="55:60" x14ac:dyDescent="0.2">
      <c r="BC2706" s="120"/>
      <c r="BD2706" s="120"/>
      <c r="BE2706" s="120"/>
      <c r="BF2706" s="120"/>
      <c r="BG2706" s="117"/>
      <c r="BH2706" s="117"/>
    </row>
    <row r="2707" spans="55:60" x14ac:dyDescent="0.2">
      <c r="BC2707" s="120"/>
      <c r="BD2707" s="120"/>
      <c r="BE2707" s="120"/>
      <c r="BF2707" s="120"/>
      <c r="BG2707" s="117"/>
      <c r="BH2707" s="117"/>
    </row>
    <row r="2708" spans="55:60" x14ac:dyDescent="0.2">
      <c r="BC2708" s="120"/>
      <c r="BD2708" s="120"/>
      <c r="BE2708" s="120"/>
      <c r="BF2708" s="120"/>
      <c r="BG2708" s="117"/>
      <c r="BH2708" s="117"/>
    </row>
    <row r="2709" spans="55:60" x14ac:dyDescent="0.2">
      <c r="BC2709" s="120"/>
      <c r="BD2709" s="120"/>
      <c r="BE2709" s="120"/>
      <c r="BF2709" s="120"/>
      <c r="BG2709" s="117"/>
      <c r="BH2709" s="117"/>
    </row>
    <row r="2710" spans="55:60" x14ac:dyDescent="0.2">
      <c r="BC2710" s="120"/>
      <c r="BD2710" s="120"/>
      <c r="BE2710" s="120"/>
      <c r="BF2710" s="120"/>
      <c r="BG2710" s="117"/>
      <c r="BH2710" s="117"/>
    </row>
    <row r="2711" spans="55:60" x14ac:dyDescent="0.2">
      <c r="BC2711" s="120"/>
      <c r="BD2711" s="120"/>
      <c r="BE2711" s="120"/>
      <c r="BF2711" s="120"/>
      <c r="BG2711" s="117"/>
      <c r="BH2711" s="117"/>
    </row>
    <row r="2712" spans="55:60" x14ac:dyDescent="0.2">
      <c r="BC2712" s="120"/>
      <c r="BD2712" s="120"/>
      <c r="BE2712" s="120"/>
      <c r="BF2712" s="120"/>
      <c r="BG2712" s="117"/>
      <c r="BH2712" s="117"/>
    </row>
    <row r="2713" spans="55:60" x14ac:dyDescent="0.2">
      <c r="BC2713" s="120"/>
      <c r="BD2713" s="120"/>
      <c r="BE2713" s="120"/>
      <c r="BF2713" s="120"/>
      <c r="BG2713" s="117"/>
      <c r="BH2713" s="117"/>
    </row>
    <row r="2714" spans="55:60" x14ac:dyDescent="0.2">
      <c r="BC2714" s="120"/>
      <c r="BD2714" s="120"/>
      <c r="BE2714" s="120"/>
      <c r="BF2714" s="120"/>
      <c r="BG2714" s="117"/>
      <c r="BH2714" s="117"/>
    </row>
    <row r="2715" spans="55:60" x14ac:dyDescent="0.2">
      <c r="BC2715" s="120"/>
      <c r="BD2715" s="120"/>
      <c r="BE2715" s="120"/>
      <c r="BF2715" s="120"/>
      <c r="BG2715" s="117"/>
      <c r="BH2715" s="117"/>
    </row>
    <row r="2716" spans="55:60" x14ac:dyDescent="0.2">
      <c r="BC2716" s="120"/>
      <c r="BD2716" s="120"/>
      <c r="BE2716" s="120"/>
      <c r="BF2716" s="120"/>
      <c r="BG2716" s="117"/>
      <c r="BH2716" s="117"/>
    </row>
    <row r="2717" spans="55:60" x14ac:dyDescent="0.2">
      <c r="BC2717" s="120"/>
      <c r="BD2717" s="120"/>
      <c r="BE2717" s="120"/>
      <c r="BF2717" s="120"/>
      <c r="BG2717" s="117"/>
      <c r="BH2717" s="117"/>
    </row>
    <row r="2718" spans="55:60" x14ac:dyDescent="0.2">
      <c r="BC2718" s="120"/>
      <c r="BD2718" s="120"/>
      <c r="BE2718" s="120"/>
      <c r="BF2718" s="120"/>
      <c r="BG2718" s="117"/>
      <c r="BH2718" s="117"/>
    </row>
    <row r="2719" spans="55:60" x14ac:dyDescent="0.2">
      <c r="BC2719" s="120"/>
      <c r="BD2719" s="120"/>
      <c r="BE2719" s="120"/>
      <c r="BF2719" s="120"/>
      <c r="BG2719" s="117"/>
      <c r="BH2719" s="117"/>
    </row>
    <row r="2720" spans="55:60" x14ac:dyDescent="0.2">
      <c r="BC2720" s="120"/>
      <c r="BD2720" s="120"/>
      <c r="BE2720" s="120"/>
      <c r="BF2720" s="120"/>
      <c r="BG2720" s="117"/>
      <c r="BH2720" s="117"/>
    </row>
    <row r="2721" spans="55:60" x14ac:dyDescent="0.2">
      <c r="BC2721" s="120"/>
      <c r="BD2721" s="120"/>
      <c r="BE2721" s="120"/>
      <c r="BF2721" s="120"/>
      <c r="BG2721" s="117"/>
      <c r="BH2721" s="117"/>
    </row>
    <row r="2722" spans="55:60" x14ac:dyDescent="0.2">
      <c r="BC2722" s="120"/>
      <c r="BD2722" s="120"/>
      <c r="BE2722" s="120"/>
      <c r="BF2722" s="120"/>
      <c r="BG2722" s="117"/>
      <c r="BH2722" s="117"/>
    </row>
    <row r="2723" spans="55:60" x14ac:dyDescent="0.2">
      <c r="BC2723" s="120"/>
      <c r="BD2723" s="120"/>
      <c r="BE2723" s="120"/>
      <c r="BF2723" s="120"/>
      <c r="BG2723" s="117"/>
      <c r="BH2723" s="117"/>
    </row>
    <row r="2724" spans="55:60" x14ac:dyDescent="0.2">
      <c r="BC2724" s="120"/>
      <c r="BD2724" s="120"/>
      <c r="BE2724" s="120"/>
      <c r="BF2724" s="120"/>
      <c r="BG2724" s="117"/>
      <c r="BH2724" s="117"/>
    </row>
    <row r="2725" spans="55:60" x14ac:dyDescent="0.2">
      <c r="BC2725" s="120"/>
      <c r="BD2725" s="120"/>
      <c r="BE2725" s="120"/>
      <c r="BF2725" s="120"/>
      <c r="BG2725" s="117"/>
      <c r="BH2725" s="117"/>
    </row>
    <row r="2726" spans="55:60" x14ac:dyDescent="0.2">
      <c r="BC2726" s="120"/>
      <c r="BD2726" s="120"/>
      <c r="BE2726" s="120"/>
      <c r="BF2726" s="120"/>
      <c r="BG2726" s="117"/>
      <c r="BH2726" s="117"/>
    </row>
    <row r="2727" spans="55:60" x14ac:dyDescent="0.2">
      <c r="BC2727" s="120"/>
      <c r="BD2727" s="120"/>
      <c r="BE2727" s="120"/>
      <c r="BF2727" s="120"/>
      <c r="BG2727" s="117"/>
      <c r="BH2727" s="117"/>
    </row>
    <row r="2728" spans="55:60" x14ac:dyDescent="0.2">
      <c r="BC2728" s="120"/>
      <c r="BD2728" s="120"/>
      <c r="BE2728" s="120"/>
      <c r="BF2728" s="120"/>
      <c r="BG2728" s="117"/>
      <c r="BH2728" s="117"/>
    </row>
    <row r="2729" spans="55:60" x14ac:dyDescent="0.2">
      <c r="BC2729" s="120"/>
      <c r="BD2729" s="120"/>
      <c r="BE2729" s="120"/>
      <c r="BF2729" s="120"/>
      <c r="BG2729" s="117"/>
      <c r="BH2729" s="117"/>
    </row>
    <row r="2730" spans="55:60" x14ac:dyDescent="0.2">
      <c r="BC2730" s="120"/>
      <c r="BD2730" s="120"/>
      <c r="BE2730" s="120"/>
      <c r="BF2730" s="120"/>
      <c r="BG2730" s="117"/>
      <c r="BH2730" s="117"/>
    </row>
    <row r="2731" spans="55:60" x14ac:dyDescent="0.2">
      <c r="BC2731" s="120"/>
      <c r="BD2731" s="120"/>
      <c r="BE2731" s="120"/>
      <c r="BF2731" s="120"/>
      <c r="BG2731" s="117"/>
      <c r="BH2731" s="117"/>
    </row>
    <row r="2732" spans="55:60" x14ac:dyDescent="0.2">
      <c r="BC2732" s="120"/>
      <c r="BD2732" s="120"/>
      <c r="BE2732" s="120"/>
      <c r="BF2732" s="120"/>
      <c r="BG2732" s="117"/>
      <c r="BH2732" s="117"/>
    </row>
    <row r="2733" spans="55:60" x14ac:dyDescent="0.2">
      <c r="BC2733" s="120"/>
      <c r="BD2733" s="120"/>
      <c r="BE2733" s="120"/>
      <c r="BF2733" s="120"/>
      <c r="BG2733" s="117"/>
      <c r="BH2733" s="117"/>
    </row>
    <row r="2734" spans="55:60" x14ac:dyDescent="0.2">
      <c r="BC2734" s="120"/>
      <c r="BD2734" s="120"/>
      <c r="BE2734" s="120"/>
      <c r="BF2734" s="120"/>
      <c r="BG2734" s="117"/>
      <c r="BH2734" s="117"/>
    </row>
    <row r="2735" spans="55:60" x14ac:dyDescent="0.2">
      <c r="BC2735" s="120"/>
      <c r="BD2735" s="120"/>
      <c r="BE2735" s="120"/>
      <c r="BF2735" s="120"/>
      <c r="BG2735" s="117"/>
      <c r="BH2735" s="117"/>
    </row>
    <row r="2736" spans="55:60" x14ac:dyDescent="0.2">
      <c r="BC2736" s="120"/>
      <c r="BD2736" s="120"/>
      <c r="BE2736" s="120"/>
      <c r="BF2736" s="120"/>
      <c r="BG2736" s="117"/>
      <c r="BH2736" s="117"/>
    </row>
    <row r="2737" spans="55:60" x14ac:dyDescent="0.2">
      <c r="BC2737" s="120"/>
      <c r="BD2737" s="120"/>
      <c r="BE2737" s="120"/>
      <c r="BF2737" s="120"/>
      <c r="BG2737" s="117"/>
      <c r="BH2737" s="117"/>
    </row>
    <row r="2738" spans="55:60" x14ac:dyDescent="0.2">
      <c r="BC2738" s="120"/>
      <c r="BD2738" s="120"/>
      <c r="BE2738" s="120"/>
      <c r="BF2738" s="120"/>
      <c r="BG2738" s="117"/>
      <c r="BH2738" s="117"/>
    </row>
    <row r="2739" spans="55:60" x14ac:dyDescent="0.2">
      <c r="BC2739" s="120"/>
      <c r="BD2739" s="120"/>
      <c r="BE2739" s="120"/>
      <c r="BF2739" s="120"/>
      <c r="BG2739" s="117"/>
      <c r="BH2739" s="117"/>
    </row>
    <row r="2740" spans="55:60" x14ac:dyDescent="0.2">
      <c r="BC2740" s="120"/>
      <c r="BD2740" s="120"/>
      <c r="BE2740" s="120"/>
      <c r="BF2740" s="120"/>
      <c r="BG2740" s="117"/>
      <c r="BH2740" s="117"/>
    </row>
    <row r="2741" spans="55:60" x14ac:dyDescent="0.2">
      <c r="BC2741" s="120"/>
      <c r="BD2741" s="120"/>
      <c r="BE2741" s="120"/>
      <c r="BF2741" s="120"/>
      <c r="BG2741" s="117"/>
      <c r="BH2741" s="117"/>
    </row>
    <row r="2742" spans="55:60" x14ac:dyDescent="0.2">
      <c r="BC2742" s="120"/>
      <c r="BD2742" s="120"/>
      <c r="BE2742" s="120"/>
      <c r="BF2742" s="120"/>
      <c r="BG2742" s="117"/>
      <c r="BH2742" s="117"/>
    </row>
    <row r="2743" spans="55:60" x14ac:dyDescent="0.2">
      <c r="BC2743" s="120"/>
      <c r="BD2743" s="120"/>
      <c r="BE2743" s="120"/>
      <c r="BF2743" s="120"/>
      <c r="BG2743" s="117"/>
      <c r="BH2743" s="117"/>
    </row>
    <row r="2744" spans="55:60" x14ac:dyDescent="0.2">
      <c r="BC2744" s="120"/>
      <c r="BD2744" s="120"/>
      <c r="BE2744" s="120"/>
      <c r="BF2744" s="120"/>
      <c r="BG2744" s="117"/>
      <c r="BH2744" s="117"/>
    </row>
    <row r="2745" spans="55:60" x14ac:dyDescent="0.2">
      <c r="BC2745" s="120"/>
      <c r="BD2745" s="120"/>
      <c r="BE2745" s="120"/>
      <c r="BF2745" s="120"/>
      <c r="BG2745" s="117"/>
      <c r="BH2745" s="117"/>
    </row>
    <row r="2746" spans="55:60" x14ac:dyDescent="0.2">
      <c r="BC2746" s="120"/>
      <c r="BD2746" s="120"/>
      <c r="BE2746" s="120"/>
      <c r="BF2746" s="120"/>
      <c r="BG2746" s="117"/>
      <c r="BH2746" s="117"/>
    </row>
    <row r="2747" spans="55:60" x14ac:dyDescent="0.2">
      <c r="BC2747" s="120"/>
      <c r="BD2747" s="120"/>
      <c r="BE2747" s="120"/>
      <c r="BF2747" s="120"/>
      <c r="BG2747" s="117"/>
      <c r="BH2747" s="117"/>
    </row>
    <row r="2748" spans="55:60" x14ac:dyDescent="0.2">
      <c r="BC2748" s="120"/>
      <c r="BD2748" s="120"/>
      <c r="BE2748" s="120"/>
      <c r="BF2748" s="120"/>
      <c r="BG2748" s="117"/>
      <c r="BH2748" s="117"/>
    </row>
    <row r="2749" spans="55:60" x14ac:dyDescent="0.2">
      <c r="BC2749" s="120"/>
      <c r="BD2749" s="120"/>
      <c r="BE2749" s="120"/>
      <c r="BF2749" s="120"/>
      <c r="BG2749" s="117"/>
      <c r="BH2749" s="117"/>
    </row>
    <row r="2750" spans="55:60" x14ac:dyDescent="0.2">
      <c r="BC2750" s="120"/>
      <c r="BD2750" s="120"/>
      <c r="BE2750" s="120"/>
      <c r="BF2750" s="120"/>
      <c r="BG2750" s="117"/>
      <c r="BH2750" s="117"/>
    </row>
    <row r="2751" spans="55:60" x14ac:dyDescent="0.2">
      <c r="BC2751" s="120"/>
      <c r="BD2751" s="120"/>
      <c r="BE2751" s="120"/>
      <c r="BF2751" s="120"/>
      <c r="BG2751" s="117"/>
      <c r="BH2751" s="117"/>
    </row>
    <row r="2752" spans="55:60" x14ac:dyDescent="0.2">
      <c r="BC2752" s="120"/>
      <c r="BD2752" s="120"/>
      <c r="BE2752" s="120"/>
      <c r="BF2752" s="120"/>
      <c r="BG2752" s="117"/>
      <c r="BH2752" s="117"/>
    </row>
    <row r="2753" spans="55:60" x14ac:dyDescent="0.2">
      <c r="BC2753" s="120"/>
      <c r="BD2753" s="120"/>
      <c r="BE2753" s="120"/>
      <c r="BF2753" s="120"/>
      <c r="BG2753" s="117"/>
      <c r="BH2753" s="117"/>
    </row>
    <row r="2754" spans="55:60" x14ac:dyDescent="0.2">
      <c r="BC2754" s="120"/>
      <c r="BD2754" s="120"/>
      <c r="BE2754" s="120"/>
      <c r="BF2754" s="120"/>
      <c r="BG2754" s="117"/>
      <c r="BH2754" s="117"/>
    </row>
    <row r="2755" spans="55:60" x14ac:dyDescent="0.2">
      <c r="BC2755" s="120"/>
      <c r="BD2755" s="120"/>
      <c r="BE2755" s="120"/>
      <c r="BF2755" s="120"/>
      <c r="BG2755" s="117"/>
      <c r="BH2755" s="117"/>
    </row>
    <row r="2756" spans="55:60" x14ac:dyDescent="0.2">
      <c r="BC2756" s="120"/>
      <c r="BD2756" s="120"/>
      <c r="BE2756" s="120"/>
      <c r="BF2756" s="120"/>
      <c r="BG2756" s="117"/>
      <c r="BH2756" s="117"/>
    </row>
    <row r="2757" spans="55:60" x14ac:dyDescent="0.2">
      <c r="BC2757" s="120"/>
      <c r="BD2757" s="120"/>
      <c r="BE2757" s="120"/>
      <c r="BF2757" s="120"/>
      <c r="BG2757" s="117"/>
      <c r="BH2757" s="117"/>
    </row>
    <row r="2758" spans="55:60" x14ac:dyDescent="0.2">
      <c r="BC2758" s="120"/>
      <c r="BD2758" s="120"/>
      <c r="BE2758" s="120"/>
      <c r="BF2758" s="120"/>
      <c r="BG2758" s="117"/>
      <c r="BH2758" s="117"/>
    </row>
    <row r="2759" spans="55:60" x14ac:dyDescent="0.2">
      <c r="BC2759" s="120"/>
      <c r="BD2759" s="120"/>
      <c r="BE2759" s="120"/>
      <c r="BF2759" s="120"/>
      <c r="BG2759" s="117"/>
      <c r="BH2759" s="117"/>
    </row>
    <row r="2760" spans="55:60" x14ac:dyDescent="0.2">
      <c r="BC2760" s="120"/>
      <c r="BD2760" s="120"/>
      <c r="BE2760" s="120"/>
      <c r="BF2760" s="120"/>
      <c r="BG2760" s="117"/>
      <c r="BH2760" s="117"/>
    </row>
    <row r="2761" spans="55:60" x14ac:dyDescent="0.2">
      <c r="BC2761" s="120"/>
      <c r="BD2761" s="120"/>
      <c r="BE2761" s="120"/>
      <c r="BF2761" s="120"/>
      <c r="BG2761" s="117"/>
      <c r="BH2761" s="117"/>
    </row>
    <row r="2762" spans="55:60" x14ac:dyDescent="0.2">
      <c r="BC2762" s="120"/>
      <c r="BD2762" s="120"/>
      <c r="BE2762" s="120"/>
      <c r="BF2762" s="120"/>
      <c r="BG2762" s="117"/>
      <c r="BH2762" s="117"/>
    </row>
    <row r="2763" spans="55:60" x14ac:dyDescent="0.2">
      <c r="BC2763" s="120"/>
      <c r="BD2763" s="120"/>
      <c r="BE2763" s="120"/>
      <c r="BF2763" s="120"/>
      <c r="BG2763" s="117"/>
      <c r="BH2763" s="117"/>
    </row>
    <row r="2764" spans="55:60" x14ac:dyDescent="0.2">
      <c r="BC2764" s="120"/>
      <c r="BD2764" s="120"/>
      <c r="BE2764" s="120"/>
      <c r="BF2764" s="120"/>
      <c r="BG2764" s="117"/>
      <c r="BH2764" s="117"/>
    </row>
    <row r="2765" spans="55:60" x14ac:dyDescent="0.2">
      <c r="BC2765" s="120"/>
      <c r="BD2765" s="120"/>
      <c r="BE2765" s="120"/>
      <c r="BF2765" s="120"/>
      <c r="BG2765" s="117"/>
      <c r="BH2765" s="117"/>
    </row>
    <row r="2766" spans="55:60" x14ac:dyDescent="0.2">
      <c r="BC2766" s="120"/>
      <c r="BD2766" s="120"/>
      <c r="BE2766" s="120"/>
      <c r="BF2766" s="120"/>
      <c r="BG2766" s="117"/>
      <c r="BH2766" s="117"/>
    </row>
    <row r="2767" spans="55:60" x14ac:dyDescent="0.2">
      <c r="BC2767" s="120"/>
      <c r="BD2767" s="120"/>
      <c r="BE2767" s="120"/>
      <c r="BF2767" s="120"/>
      <c r="BG2767" s="117"/>
      <c r="BH2767" s="117"/>
    </row>
    <row r="2768" spans="55:60" x14ac:dyDescent="0.2">
      <c r="BC2768" s="120"/>
      <c r="BD2768" s="120"/>
      <c r="BE2768" s="120"/>
      <c r="BF2768" s="120"/>
      <c r="BG2768" s="117"/>
      <c r="BH2768" s="117"/>
    </row>
    <row r="2769" spans="55:60" x14ac:dyDescent="0.2">
      <c r="BC2769" s="120"/>
      <c r="BD2769" s="120"/>
      <c r="BE2769" s="120"/>
      <c r="BF2769" s="120"/>
      <c r="BG2769" s="117"/>
      <c r="BH2769" s="117"/>
    </row>
    <row r="2770" spans="55:60" x14ac:dyDescent="0.2">
      <c r="BC2770" s="120"/>
      <c r="BD2770" s="120"/>
      <c r="BE2770" s="120"/>
      <c r="BF2770" s="120"/>
      <c r="BG2770" s="117"/>
      <c r="BH2770" s="117"/>
    </row>
    <row r="2771" spans="55:60" x14ac:dyDescent="0.2">
      <c r="BC2771" s="120"/>
      <c r="BD2771" s="120"/>
      <c r="BE2771" s="120"/>
      <c r="BF2771" s="120"/>
      <c r="BG2771" s="117"/>
      <c r="BH2771" s="117"/>
    </row>
    <row r="2772" spans="55:60" x14ac:dyDescent="0.2">
      <c r="BC2772" s="120"/>
      <c r="BD2772" s="120"/>
      <c r="BE2772" s="120"/>
      <c r="BF2772" s="120"/>
      <c r="BG2772" s="117"/>
      <c r="BH2772" s="117"/>
    </row>
    <row r="2773" spans="55:60" x14ac:dyDescent="0.2">
      <c r="BC2773" s="120"/>
      <c r="BD2773" s="120"/>
      <c r="BE2773" s="120"/>
      <c r="BF2773" s="120"/>
      <c r="BG2773" s="117"/>
      <c r="BH2773" s="117"/>
    </row>
    <row r="2774" spans="55:60" x14ac:dyDescent="0.2">
      <c r="BC2774" s="120"/>
      <c r="BD2774" s="120"/>
      <c r="BE2774" s="120"/>
      <c r="BF2774" s="120"/>
      <c r="BG2774" s="117"/>
      <c r="BH2774" s="117"/>
    </row>
    <row r="2775" spans="55:60" x14ac:dyDescent="0.2">
      <c r="BC2775" s="120"/>
      <c r="BD2775" s="120"/>
      <c r="BE2775" s="120"/>
      <c r="BF2775" s="120"/>
      <c r="BG2775" s="117"/>
      <c r="BH2775" s="117"/>
    </row>
    <row r="2776" spans="55:60" x14ac:dyDescent="0.2">
      <c r="BC2776" s="120"/>
      <c r="BD2776" s="120"/>
      <c r="BE2776" s="120"/>
      <c r="BF2776" s="120"/>
      <c r="BG2776" s="117"/>
      <c r="BH2776" s="117"/>
    </row>
    <row r="2777" spans="55:60" x14ac:dyDescent="0.2">
      <c r="BC2777" s="120"/>
      <c r="BD2777" s="120"/>
      <c r="BE2777" s="120"/>
      <c r="BF2777" s="120"/>
      <c r="BG2777" s="117"/>
      <c r="BH2777" s="117"/>
    </row>
    <row r="2778" spans="55:60" x14ac:dyDescent="0.2">
      <c r="BC2778" s="120"/>
      <c r="BD2778" s="120"/>
      <c r="BE2778" s="120"/>
      <c r="BF2778" s="120"/>
      <c r="BG2778" s="117"/>
      <c r="BH2778" s="117"/>
    </row>
    <row r="2779" spans="55:60" x14ac:dyDescent="0.2">
      <c r="BC2779" s="120"/>
      <c r="BD2779" s="120"/>
      <c r="BE2779" s="120"/>
      <c r="BF2779" s="120"/>
      <c r="BG2779" s="117"/>
      <c r="BH2779" s="117"/>
    </row>
    <row r="2780" spans="55:60" x14ac:dyDescent="0.2">
      <c r="BC2780" s="120"/>
      <c r="BD2780" s="120"/>
      <c r="BE2780" s="120"/>
      <c r="BF2780" s="120"/>
      <c r="BG2780" s="117"/>
      <c r="BH2780" s="117"/>
    </row>
    <row r="2781" spans="55:60" x14ac:dyDescent="0.2">
      <c r="BC2781" s="120"/>
      <c r="BD2781" s="120"/>
      <c r="BE2781" s="120"/>
      <c r="BF2781" s="120"/>
      <c r="BG2781" s="117"/>
      <c r="BH2781" s="117"/>
    </row>
    <row r="2782" spans="55:60" x14ac:dyDescent="0.2">
      <c r="BC2782" s="120"/>
      <c r="BD2782" s="120"/>
      <c r="BE2782" s="120"/>
      <c r="BF2782" s="120"/>
      <c r="BG2782" s="117"/>
      <c r="BH2782" s="117"/>
    </row>
    <row r="2783" spans="55:60" x14ac:dyDescent="0.2">
      <c r="BC2783" s="120"/>
      <c r="BD2783" s="120"/>
      <c r="BE2783" s="120"/>
      <c r="BF2783" s="120"/>
      <c r="BG2783" s="117"/>
      <c r="BH2783" s="117"/>
    </row>
    <row r="2784" spans="55:60" x14ac:dyDescent="0.2">
      <c r="BC2784" s="120"/>
      <c r="BD2784" s="120"/>
      <c r="BE2784" s="120"/>
      <c r="BF2784" s="120"/>
      <c r="BG2784" s="117"/>
      <c r="BH2784" s="117"/>
    </row>
    <row r="2785" spans="55:60" x14ac:dyDescent="0.2">
      <c r="BC2785" s="120"/>
      <c r="BD2785" s="120"/>
      <c r="BE2785" s="120"/>
      <c r="BF2785" s="120"/>
      <c r="BG2785" s="117"/>
      <c r="BH2785" s="117"/>
    </row>
    <row r="2786" spans="55:60" x14ac:dyDescent="0.2">
      <c r="BC2786" s="120"/>
      <c r="BD2786" s="120"/>
      <c r="BE2786" s="120"/>
      <c r="BF2786" s="120"/>
      <c r="BG2786" s="117"/>
      <c r="BH2786" s="117"/>
    </row>
    <row r="2787" spans="55:60" x14ac:dyDescent="0.2">
      <c r="BC2787" s="120"/>
      <c r="BD2787" s="120"/>
      <c r="BE2787" s="120"/>
      <c r="BF2787" s="120"/>
      <c r="BG2787" s="117"/>
      <c r="BH2787" s="117"/>
    </row>
    <row r="2788" spans="55:60" x14ac:dyDescent="0.2">
      <c r="BC2788" s="120"/>
      <c r="BD2788" s="120"/>
      <c r="BE2788" s="120"/>
      <c r="BF2788" s="120"/>
      <c r="BG2788" s="117"/>
      <c r="BH2788" s="117"/>
    </row>
    <row r="2789" spans="55:60" x14ac:dyDescent="0.2">
      <c r="BC2789" s="120"/>
      <c r="BD2789" s="120"/>
      <c r="BE2789" s="120"/>
      <c r="BF2789" s="120"/>
      <c r="BG2789" s="117"/>
      <c r="BH2789" s="117"/>
    </row>
    <row r="2790" spans="55:60" x14ac:dyDescent="0.2">
      <c r="BC2790" s="120"/>
      <c r="BD2790" s="120"/>
      <c r="BE2790" s="120"/>
      <c r="BF2790" s="120"/>
      <c r="BG2790" s="117"/>
      <c r="BH2790" s="117"/>
    </row>
    <row r="2791" spans="55:60" x14ac:dyDescent="0.2">
      <c r="BC2791" s="120"/>
      <c r="BD2791" s="120"/>
      <c r="BE2791" s="120"/>
      <c r="BF2791" s="120"/>
      <c r="BG2791" s="117"/>
      <c r="BH2791" s="117"/>
    </row>
    <row r="2792" spans="55:60" x14ac:dyDescent="0.2">
      <c r="BC2792" s="120"/>
      <c r="BD2792" s="120"/>
      <c r="BE2792" s="120"/>
      <c r="BF2792" s="120"/>
      <c r="BG2792" s="117"/>
      <c r="BH2792" s="117"/>
    </row>
    <row r="2793" spans="55:60" x14ac:dyDescent="0.2">
      <c r="BC2793" s="120"/>
      <c r="BD2793" s="120"/>
      <c r="BE2793" s="120"/>
      <c r="BF2793" s="120"/>
      <c r="BG2793" s="117"/>
      <c r="BH2793" s="117"/>
    </row>
    <row r="2794" spans="55:60" x14ac:dyDescent="0.2">
      <c r="BC2794" s="120"/>
      <c r="BD2794" s="120"/>
      <c r="BE2794" s="120"/>
      <c r="BF2794" s="120"/>
      <c r="BG2794" s="117"/>
      <c r="BH2794" s="117"/>
    </row>
    <row r="2795" spans="55:60" x14ac:dyDescent="0.2">
      <c r="BC2795" s="120"/>
      <c r="BD2795" s="120"/>
      <c r="BE2795" s="120"/>
      <c r="BF2795" s="120"/>
      <c r="BG2795" s="117"/>
      <c r="BH2795" s="117"/>
    </row>
    <row r="2796" spans="55:60" x14ac:dyDescent="0.2">
      <c r="BC2796" s="120"/>
      <c r="BD2796" s="120"/>
      <c r="BE2796" s="120"/>
      <c r="BF2796" s="120"/>
      <c r="BG2796" s="117"/>
      <c r="BH2796" s="117"/>
    </row>
    <row r="2797" spans="55:60" x14ac:dyDescent="0.2">
      <c r="BC2797" s="120"/>
      <c r="BD2797" s="120"/>
      <c r="BE2797" s="120"/>
      <c r="BF2797" s="120"/>
      <c r="BG2797" s="117"/>
      <c r="BH2797" s="117"/>
    </row>
    <row r="2798" spans="55:60" x14ac:dyDescent="0.2">
      <c r="BC2798" s="120"/>
      <c r="BD2798" s="120"/>
      <c r="BE2798" s="120"/>
      <c r="BF2798" s="120"/>
      <c r="BG2798" s="117"/>
      <c r="BH2798" s="117"/>
    </row>
    <row r="2799" spans="55:60" x14ac:dyDescent="0.2">
      <c r="BC2799" s="120"/>
      <c r="BD2799" s="120"/>
      <c r="BE2799" s="120"/>
      <c r="BF2799" s="120"/>
      <c r="BG2799" s="117"/>
      <c r="BH2799" s="117"/>
    </row>
    <row r="2800" spans="55:60" x14ac:dyDescent="0.2">
      <c r="BC2800" s="120"/>
      <c r="BD2800" s="120"/>
      <c r="BE2800" s="120"/>
      <c r="BF2800" s="120"/>
      <c r="BG2800" s="117"/>
      <c r="BH2800" s="117"/>
    </row>
    <row r="2801" spans="55:60" x14ac:dyDescent="0.2">
      <c r="BC2801" s="120"/>
      <c r="BD2801" s="120"/>
      <c r="BE2801" s="120"/>
      <c r="BF2801" s="120"/>
      <c r="BG2801" s="117"/>
      <c r="BH2801" s="117"/>
    </row>
    <row r="2802" spans="55:60" x14ac:dyDescent="0.2">
      <c r="BC2802" s="120"/>
      <c r="BD2802" s="120"/>
      <c r="BE2802" s="120"/>
      <c r="BF2802" s="120"/>
      <c r="BG2802" s="117"/>
      <c r="BH2802" s="117"/>
    </row>
    <row r="2803" spans="55:60" x14ac:dyDescent="0.2">
      <c r="BC2803" s="120"/>
      <c r="BD2803" s="120"/>
      <c r="BE2803" s="120"/>
      <c r="BF2803" s="120"/>
      <c r="BG2803" s="117"/>
      <c r="BH2803" s="117"/>
    </row>
    <row r="2804" spans="55:60" x14ac:dyDescent="0.2">
      <c r="BC2804" s="120"/>
      <c r="BD2804" s="120"/>
      <c r="BE2804" s="120"/>
      <c r="BF2804" s="120"/>
      <c r="BG2804" s="117"/>
      <c r="BH2804" s="117"/>
    </row>
    <row r="2805" spans="55:60" x14ac:dyDescent="0.2">
      <c r="BC2805" s="120"/>
      <c r="BD2805" s="120"/>
      <c r="BE2805" s="120"/>
      <c r="BF2805" s="120"/>
      <c r="BG2805" s="117"/>
      <c r="BH2805" s="117"/>
    </row>
    <row r="2806" spans="55:60" x14ac:dyDescent="0.2">
      <c r="BC2806" s="120"/>
      <c r="BD2806" s="120"/>
      <c r="BE2806" s="120"/>
      <c r="BF2806" s="120"/>
      <c r="BG2806" s="117"/>
      <c r="BH2806" s="117"/>
    </row>
    <row r="2807" spans="55:60" x14ac:dyDescent="0.2">
      <c r="BC2807" s="120"/>
      <c r="BD2807" s="120"/>
      <c r="BE2807" s="120"/>
      <c r="BF2807" s="120"/>
      <c r="BG2807" s="117"/>
      <c r="BH2807" s="117"/>
    </row>
    <row r="2808" spans="55:60" x14ac:dyDescent="0.2">
      <c r="BC2808" s="120"/>
      <c r="BD2808" s="120"/>
      <c r="BE2808" s="120"/>
      <c r="BF2808" s="120"/>
      <c r="BG2808" s="117"/>
      <c r="BH2808" s="117"/>
    </row>
    <row r="2809" spans="55:60" x14ac:dyDescent="0.2">
      <c r="BC2809" s="120"/>
      <c r="BD2809" s="120"/>
      <c r="BE2809" s="120"/>
      <c r="BF2809" s="120"/>
      <c r="BG2809" s="117"/>
      <c r="BH2809" s="117"/>
    </row>
    <row r="2810" spans="55:60" x14ac:dyDescent="0.2">
      <c r="BC2810" s="120"/>
      <c r="BD2810" s="120"/>
      <c r="BE2810" s="120"/>
      <c r="BF2810" s="120"/>
      <c r="BG2810" s="117"/>
      <c r="BH2810" s="117"/>
    </row>
    <row r="2811" spans="55:60" x14ac:dyDescent="0.2">
      <c r="BC2811" s="120"/>
      <c r="BD2811" s="120"/>
      <c r="BE2811" s="120"/>
      <c r="BF2811" s="120"/>
      <c r="BG2811" s="117"/>
      <c r="BH2811" s="117"/>
    </row>
    <row r="2812" spans="55:60" x14ac:dyDescent="0.2">
      <c r="BC2812" s="120"/>
      <c r="BD2812" s="120"/>
      <c r="BE2812" s="120"/>
      <c r="BF2812" s="120"/>
      <c r="BG2812" s="117"/>
      <c r="BH2812" s="117"/>
    </row>
    <row r="2813" spans="55:60" x14ac:dyDescent="0.2">
      <c r="BC2813" s="120"/>
      <c r="BD2813" s="120"/>
      <c r="BE2813" s="120"/>
      <c r="BF2813" s="120"/>
      <c r="BG2813" s="117"/>
      <c r="BH2813" s="117"/>
    </row>
    <row r="2814" spans="55:60" x14ac:dyDescent="0.2">
      <c r="BC2814" s="120"/>
      <c r="BD2814" s="120"/>
      <c r="BE2814" s="120"/>
      <c r="BF2814" s="120"/>
      <c r="BG2814" s="117"/>
      <c r="BH2814" s="117"/>
    </row>
    <row r="2815" spans="55:60" x14ac:dyDescent="0.2">
      <c r="BC2815" s="120"/>
      <c r="BD2815" s="120"/>
      <c r="BE2815" s="120"/>
      <c r="BF2815" s="120"/>
      <c r="BG2815" s="117"/>
      <c r="BH2815" s="117"/>
    </row>
    <row r="2816" spans="55:60" x14ac:dyDescent="0.2">
      <c r="BC2816" s="120"/>
      <c r="BD2816" s="120"/>
      <c r="BE2816" s="120"/>
      <c r="BF2816" s="120"/>
      <c r="BG2816" s="117"/>
      <c r="BH2816" s="117"/>
    </row>
    <row r="2817" spans="55:60" x14ac:dyDescent="0.2">
      <c r="BC2817" s="120"/>
      <c r="BD2817" s="120"/>
      <c r="BE2817" s="120"/>
      <c r="BF2817" s="120"/>
      <c r="BG2817" s="117"/>
      <c r="BH2817" s="117"/>
    </row>
    <row r="2818" spans="55:60" x14ac:dyDescent="0.2">
      <c r="BC2818" s="120"/>
      <c r="BD2818" s="120"/>
      <c r="BE2818" s="120"/>
      <c r="BF2818" s="120"/>
      <c r="BG2818" s="117"/>
      <c r="BH2818" s="117"/>
    </row>
    <row r="2819" spans="55:60" x14ac:dyDescent="0.2">
      <c r="BC2819" s="120"/>
      <c r="BD2819" s="120"/>
      <c r="BE2819" s="120"/>
      <c r="BF2819" s="120"/>
      <c r="BG2819" s="117"/>
      <c r="BH2819" s="117"/>
    </row>
    <row r="2820" spans="55:60" x14ac:dyDescent="0.2">
      <c r="BC2820" s="120"/>
      <c r="BD2820" s="120"/>
      <c r="BE2820" s="120"/>
      <c r="BF2820" s="120"/>
      <c r="BG2820" s="117"/>
      <c r="BH2820" s="117"/>
    </row>
    <row r="2821" spans="55:60" x14ac:dyDescent="0.2">
      <c r="BC2821" s="120"/>
      <c r="BD2821" s="120"/>
      <c r="BE2821" s="120"/>
      <c r="BF2821" s="120"/>
      <c r="BG2821" s="117"/>
      <c r="BH2821" s="117"/>
    </row>
    <row r="2822" spans="55:60" x14ac:dyDescent="0.2">
      <c r="BC2822" s="120"/>
      <c r="BD2822" s="120"/>
      <c r="BE2822" s="120"/>
      <c r="BF2822" s="120"/>
      <c r="BG2822" s="117"/>
      <c r="BH2822" s="117"/>
    </row>
    <row r="2823" spans="55:60" x14ac:dyDescent="0.2">
      <c r="BC2823" s="120"/>
      <c r="BD2823" s="120"/>
      <c r="BE2823" s="120"/>
      <c r="BF2823" s="120"/>
      <c r="BG2823" s="117"/>
      <c r="BH2823" s="117"/>
    </row>
    <row r="2824" spans="55:60" x14ac:dyDescent="0.2">
      <c r="BC2824" s="120"/>
      <c r="BD2824" s="120"/>
      <c r="BE2824" s="120"/>
      <c r="BF2824" s="120"/>
      <c r="BG2824" s="117"/>
      <c r="BH2824" s="117"/>
    </row>
    <row r="2825" spans="55:60" x14ac:dyDescent="0.2">
      <c r="BC2825" s="120"/>
      <c r="BD2825" s="120"/>
      <c r="BE2825" s="120"/>
      <c r="BF2825" s="120"/>
      <c r="BG2825" s="117"/>
      <c r="BH2825" s="117"/>
    </row>
    <row r="2826" spans="55:60" x14ac:dyDescent="0.2">
      <c r="BC2826" s="120"/>
      <c r="BD2826" s="120"/>
      <c r="BE2826" s="120"/>
      <c r="BF2826" s="120"/>
      <c r="BG2826" s="117"/>
      <c r="BH2826" s="117"/>
    </row>
    <row r="2827" spans="55:60" x14ac:dyDescent="0.2">
      <c r="BC2827" s="120"/>
      <c r="BD2827" s="120"/>
      <c r="BE2827" s="120"/>
      <c r="BF2827" s="120"/>
      <c r="BG2827" s="117"/>
      <c r="BH2827" s="117"/>
    </row>
    <row r="2828" spans="55:60" x14ac:dyDescent="0.2">
      <c r="BC2828" s="120"/>
      <c r="BD2828" s="120"/>
      <c r="BE2828" s="120"/>
      <c r="BF2828" s="120"/>
      <c r="BG2828" s="117"/>
      <c r="BH2828" s="117"/>
    </row>
    <row r="2829" spans="55:60" x14ac:dyDescent="0.2">
      <c r="BC2829" s="120"/>
      <c r="BD2829" s="120"/>
      <c r="BE2829" s="120"/>
      <c r="BF2829" s="120"/>
      <c r="BG2829" s="117"/>
      <c r="BH2829" s="117"/>
    </row>
    <row r="2830" spans="55:60" x14ac:dyDescent="0.2">
      <c r="BC2830" s="120"/>
      <c r="BD2830" s="120"/>
      <c r="BE2830" s="120"/>
      <c r="BF2830" s="120"/>
      <c r="BG2830" s="117"/>
      <c r="BH2830" s="117"/>
    </row>
    <row r="2831" spans="55:60" x14ac:dyDescent="0.2">
      <c r="BC2831" s="120"/>
      <c r="BD2831" s="120"/>
      <c r="BE2831" s="120"/>
      <c r="BF2831" s="120"/>
      <c r="BG2831" s="117"/>
      <c r="BH2831" s="117"/>
    </row>
    <row r="2832" spans="55:60" x14ac:dyDescent="0.2">
      <c r="BC2832" s="120"/>
      <c r="BD2832" s="120"/>
      <c r="BE2832" s="120"/>
      <c r="BF2832" s="120"/>
      <c r="BG2832" s="117"/>
      <c r="BH2832" s="117"/>
    </row>
    <row r="2833" spans="55:60" x14ac:dyDescent="0.2">
      <c r="BC2833" s="120"/>
      <c r="BD2833" s="120"/>
      <c r="BE2833" s="120"/>
      <c r="BF2833" s="120"/>
      <c r="BG2833" s="117"/>
      <c r="BH2833" s="117"/>
    </row>
    <row r="2834" spans="55:60" x14ac:dyDescent="0.2">
      <c r="BC2834" s="120"/>
      <c r="BD2834" s="120"/>
      <c r="BE2834" s="120"/>
      <c r="BF2834" s="120"/>
      <c r="BG2834" s="117"/>
      <c r="BH2834" s="117"/>
    </row>
    <row r="2835" spans="55:60" x14ac:dyDescent="0.2">
      <c r="BC2835" s="120"/>
      <c r="BD2835" s="120"/>
      <c r="BE2835" s="120"/>
      <c r="BF2835" s="120"/>
      <c r="BG2835" s="117"/>
      <c r="BH2835" s="117"/>
    </row>
    <row r="2836" spans="55:60" x14ac:dyDescent="0.2">
      <c r="BC2836" s="120"/>
      <c r="BD2836" s="120"/>
      <c r="BE2836" s="120"/>
      <c r="BF2836" s="120"/>
      <c r="BG2836" s="117"/>
      <c r="BH2836" s="117"/>
    </row>
    <row r="2837" spans="55:60" x14ac:dyDescent="0.2">
      <c r="BC2837" s="120"/>
      <c r="BD2837" s="120"/>
      <c r="BE2837" s="120"/>
      <c r="BF2837" s="120"/>
      <c r="BG2837" s="117"/>
      <c r="BH2837" s="117"/>
    </row>
    <row r="2838" spans="55:60" x14ac:dyDescent="0.2">
      <c r="BC2838" s="120"/>
      <c r="BD2838" s="120"/>
      <c r="BE2838" s="120"/>
      <c r="BF2838" s="120"/>
      <c r="BG2838" s="117"/>
      <c r="BH2838" s="117"/>
    </row>
    <row r="2839" spans="55:60" x14ac:dyDescent="0.2">
      <c r="BC2839" s="120"/>
      <c r="BD2839" s="120"/>
      <c r="BE2839" s="120"/>
      <c r="BF2839" s="120"/>
      <c r="BG2839" s="117"/>
      <c r="BH2839" s="117"/>
    </row>
    <row r="2840" spans="55:60" x14ac:dyDescent="0.2">
      <c r="BC2840" s="120"/>
      <c r="BD2840" s="120"/>
      <c r="BE2840" s="120"/>
      <c r="BF2840" s="120"/>
      <c r="BG2840" s="117"/>
      <c r="BH2840" s="117"/>
    </row>
    <row r="2841" spans="55:60" x14ac:dyDescent="0.2">
      <c r="BC2841" s="120"/>
      <c r="BD2841" s="120"/>
      <c r="BE2841" s="120"/>
      <c r="BF2841" s="120"/>
      <c r="BG2841" s="117"/>
      <c r="BH2841" s="117"/>
    </row>
    <row r="2842" spans="55:60" x14ac:dyDescent="0.2">
      <c r="BC2842" s="120"/>
      <c r="BD2842" s="120"/>
      <c r="BE2842" s="120"/>
      <c r="BF2842" s="120"/>
      <c r="BG2842" s="117"/>
      <c r="BH2842" s="117"/>
    </row>
    <row r="2843" spans="55:60" x14ac:dyDescent="0.2">
      <c r="BC2843" s="120"/>
      <c r="BD2843" s="120"/>
      <c r="BE2843" s="120"/>
      <c r="BF2843" s="120"/>
      <c r="BG2843" s="117"/>
      <c r="BH2843" s="117"/>
    </row>
    <row r="2844" spans="55:60" x14ac:dyDescent="0.2">
      <c r="BC2844" s="120"/>
      <c r="BD2844" s="120"/>
      <c r="BE2844" s="120"/>
      <c r="BF2844" s="120"/>
      <c r="BG2844" s="117"/>
      <c r="BH2844" s="117"/>
    </row>
    <row r="2845" spans="55:60" x14ac:dyDescent="0.2">
      <c r="BC2845" s="120"/>
      <c r="BD2845" s="120"/>
      <c r="BE2845" s="120"/>
      <c r="BF2845" s="120"/>
      <c r="BG2845" s="117"/>
      <c r="BH2845" s="117"/>
    </row>
    <row r="2846" spans="55:60" x14ac:dyDescent="0.2">
      <c r="BC2846" s="120"/>
      <c r="BD2846" s="120"/>
      <c r="BE2846" s="120"/>
      <c r="BF2846" s="120"/>
      <c r="BG2846" s="117"/>
      <c r="BH2846" s="117"/>
    </row>
    <row r="2847" spans="55:60" x14ac:dyDescent="0.2">
      <c r="BC2847" s="120"/>
      <c r="BD2847" s="120"/>
      <c r="BE2847" s="120"/>
      <c r="BF2847" s="120"/>
      <c r="BG2847" s="117"/>
      <c r="BH2847" s="117"/>
    </row>
    <row r="2848" spans="55:60" x14ac:dyDescent="0.2">
      <c r="BC2848" s="120"/>
      <c r="BD2848" s="120"/>
      <c r="BE2848" s="120"/>
      <c r="BF2848" s="120"/>
      <c r="BG2848" s="117"/>
      <c r="BH2848" s="117"/>
    </row>
    <row r="2849" spans="55:60" x14ac:dyDescent="0.2">
      <c r="BC2849" s="120"/>
      <c r="BD2849" s="120"/>
      <c r="BE2849" s="120"/>
      <c r="BF2849" s="120"/>
      <c r="BG2849" s="117"/>
      <c r="BH2849" s="117"/>
    </row>
    <row r="2850" spans="55:60" x14ac:dyDescent="0.2">
      <c r="BC2850" s="120"/>
      <c r="BD2850" s="120"/>
      <c r="BE2850" s="120"/>
      <c r="BF2850" s="120"/>
      <c r="BG2850" s="117"/>
      <c r="BH2850" s="117"/>
    </row>
    <row r="2851" spans="55:60" x14ac:dyDescent="0.2">
      <c r="BC2851" s="120"/>
      <c r="BD2851" s="120"/>
      <c r="BE2851" s="120"/>
      <c r="BF2851" s="120"/>
      <c r="BG2851" s="117"/>
      <c r="BH2851" s="117"/>
    </row>
    <row r="2852" spans="55:60" x14ac:dyDescent="0.2">
      <c r="BC2852" s="120"/>
      <c r="BD2852" s="120"/>
      <c r="BE2852" s="120"/>
      <c r="BF2852" s="120"/>
      <c r="BG2852" s="117"/>
      <c r="BH2852" s="117"/>
    </row>
    <row r="2853" spans="55:60" x14ac:dyDescent="0.2">
      <c r="BC2853" s="120"/>
      <c r="BD2853" s="120"/>
      <c r="BE2853" s="120"/>
      <c r="BF2853" s="120"/>
      <c r="BG2853" s="117"/>
      <c r="BH2853" s="117"/>
    </row>
    <row r="2854" spans="55:60" x14ac:dyDescent="0.2">
      <c r="BC2854" s="120"/>
      <c r="BD2854" s="120"/>
      <c r="BE2854" s="120"/>
      <c r="BF2854" s="120"/>
      <c r="BG2854" s="117"/>
      <c r="BH2854" s="117"/>
    </row>
    <row r="2855" spans="55:60" x14ac:dyDescent="0.2">
      <c r="BC2855" s="120"/>
      <c r="BD2855" s="120"/>
      <c r="BE2855" s="120"/>
      <c r="BF2855" s="120"/>
      <c r="BG2855" s="117"/>
      <c r="BH2855" s="117"/>
    </row>
    <row r="2856" spans="55:60" x14ac:dyDescent="0.2">
      <c r="BC2856" s="120"/>
      <c r="BD2856" s="120"/>
      <c r="BE2856" s="120"/>
      <c r="BF2856" s="120"/>
      <c r="BG2856" s="117"/>
      <c r="BH2856" s="117"/>
    </row>
    <row r="2857" spans="55:60" x14ac:dyDescent="0.2">
      <c r="BC2857" s="120"/>
      <c r="BD2857" s="120"/>
      <c r="BE2857" s="120"/>
      <c r="BF2857" s="120"/>
      <c r="BG2857" s="117"/>
      <c r="BH2857" s="117"/>
    </row>
    <row r="2858" spans="55:60" x14ac:dyDescent="0.2">
      <c r="BC2858" s="120"/>
      <c r="BD2858" s="120"/>
      <c r="BE2858" s="120"/>
      <c r="BF2858" s="120"/>
      <c r="BG2858" s="117"/>
      <c r="BH2858" s="117"/>
    </row>
    <row r="2859" spans="55:60" x14ac:dyDescent="0.2">
      <c r="BC2859" s="120"/>
      <c r="BD2859" s="120"/>
      <c r="BE2859" s="120"/>
      <c r="BF2859" s="120"/>
      <c r="BG2859" s="117"/>
      <c r="BH2859" s="117"/>
    </row>
    <row r="2860" spans="55:60" x14ac:dyDescent="0.2">
      <c r="BC2860" s="120"/>
      <c r="BD2860" s="120"/>
      <c r="BE2860" s="120"/>
      <c r="BF2860" s="120"/>
      <c r="BG2860" s="117"/>
      <c r="BH2860" s="117"/>
    </row>
    <row r="2861" spans="55:60" x14ac:dyDescent="0.2">
      <c r="BC2861" s="120"/>
      <c r="BD2861" s="120"/>
      <c r="BE2861" s="120"/>
      <c r="BF2861" s="120"/>
      <c r="BG2861" s="117"/>
      <c r="BH2861" s="117"/>
    </row>
    <row r="2862" spans="55:60" x14ac:dyDescent="0.2">
      <c r="BC2862" s="120"/>
      <c r="BD2862" s="120"/>
      <c r="BE2862" s="120"/>
      <c r="BF2862" s="120"/>
      <c r="BG2862" s="117"/>
      <c r="BH2862" s="117"/>
    </row>
    <row r="2863" spans="55:60" x14ac:dyDescent="0.2">
      <c r="BC2863" s="120"/>
      <c r="BD2863" s="120"/>
      <c r="BE2863" s="120"/>
      <c r="BF2863" s="120"/>
      <c r="BG2863" s="117"/>
      <c r="BH2863" s="117"/>
    </row>
    <row r="2864" spans="55:60" x14ac:dyDescent="0.2">
      <c r="BC2864" s="120"/>
      <c r="BD2864" s="120"/>
      <c r="BE2864" s="120"/>
      <c r="BF2864" s="120"/>
      <c r="BG2864" s="117"/>
      <c r="BH2864" s="117"/>
    </row>
    <row r="2865" spans="55:60" x14ac:dyDescent="0.2">
      <c r="BC2865" s="120"/>
      <c r="BD2865" s="120"/>
      <c r="BE2865" s="120"/>
      <c r="BF2865" s="120"/>
      <c r="BG2865" s="117"/>
      <c r="BH2865" s="117"/>
    </row>
    <row r="2866" spans="55:60" x14ac:dyDescent="0.2">
      <c r="BC2866" s="120"/>
      <c r="BD2866" s="120"/>
      <c r="BE2866" s="120"/>
      <c r="BF2866" s="120"/>
      <c r="BG2866" s="117"/>
      <c r="BH2866" s="117"/>
    </row>
    <row r="2867" spans="55:60" x14ac:dyDescent="0.2">
      <c r="BC2867" s="120"/>
      <c r="BD2867" s="120"/>
      <c r="BE2867" s="120"/>
      <c r="BF2867" s="120"/>
      <c r="BG2867" s="117"/>
      <c r="BH2867" s="117"/>
    </row>
    <row r="2868" spans="55:60" x14ac:dyDescent="0.2">
      <c r="BC2868" s="120"/>
      <c r="BD2868" s="120"/>
      <c r="BE2868" s="120"/>
      <c r="BF2868" s="120"/>
      <c r="BG2868" s="117"/>
      <c r="BH2868" s="117"/>
    </row>
    <row r="2869" spans="55:60" x14ac:dyDescent="0.2">
      <c r="BC2869" s="120"/>
      <c r="BD2869" s="120"/>
      <c r="BE2869" s="120"/>
      <c r="BF2869" s="120"/>
      <c r="BG2869" s="117"/>
      <c r="BH2869" s="117"/>
    </row>
    <row r="2870" spans="55:60" x14ac:dyDescent="0.2">
      <c r="BC2870" s="120"/>
      <c r="BD2870" s="120"/>
      <c r="BE2870" s="120"/>
      <c r="BF2870" s="120"/>
      <c r="BG2870" s="117"/>
      <c r="BH2870" s="117"/>
    </row>
    <row r="2871" spans="55:60" x14ac:dyDescent="0.2">
      <c r="BC2871" s="120"/>
      <c r="BD2871" s="120"/>
      <c r="BE2871" s="120"/>
      <c r="BF2871" s="120"/>
      <c r="BG2871" s="117"/>
      <c r="BH2871" s="117"/>
    </row>
    <row r="2872" spans="55:60" x14ac:dyDescent="0.2">
      <c r="BC2872" s="120"/>
      <c r="BD2872" s="120"/>
      <c r="BE2872" s="120"/>
      <c r="BF2872" s="120"/>
      <c r="BG2872" s="117"/>
      <c r="BH2872" s="117"/>
    </row>
    <row r="2873" spans="55:60" x14ac:dyDescent="0.2">
      <c r="BC2873" s="120"/>
      <c r="BD2873" s="120"/>
      <c r="BE2873" s="120"/>
      <c r="BF2873" s="120"/>
      <c r="BG2873" s="117"/>
      <c r="BH2873" s="117"/>
    </row>
    <row r="2874" spans="55:60" x14ac:dyDescent="0.2">
      <c r="BC2874" s="120"/>
      <c r="BD2874" s="120"/>
      <c r="BE2874" s="120"/>
      <c r="BF2874" s="120"/>
      <c r="BG2874" s="117"/>
      <c r="BH2874" s="117"/>
    </row>
    <row r="2875" spans="55:60" x14ac:dyDescent="0.2">
      <c r="BC2875" s="120"/>
      <c r="BD2875" s="120"/>
      <c r="BE2875" s="120"/>
      <c r="BF2875" s="120"/>
      <c r="BG2875" s="117"/>
      <c r="BH2875" s="117"/>
    </row>
    <row r="2876" spans="55:60" x14ac:dyDescent="0.2">
      <c r="BC2876" s="120"/>
      <c r="BD2876" s="120"/>
      <c r="BE2876" s="120"/>
      <c r="BF2876" s="120"/>
      <c r="BG2876" s="117"/>
      <c r="BH2876" s="117"/>
    </row>
    <row r="2877" spans="55:60" x14ac:dyDescent="0.2">
      <c r="BC2877" s="120"/>
      <c r="BD2877" s="120"/>
      <c r="BE2877" s="120"/>
      <c r="BF2877" s="120"/>
      <c r="BG2877" s="117"/>
      <c r="BH2877" s="117"/>
    </row>
    <row r="2878" spans="55:60" x14ac:dyDescent="0.2">
      <c r="BC2878" s="120"/>
      <c r="BD2878" s="120"/>
      <c r="BE2878" s="120"/>
      <c r="BF2878" s="120"/>
      <c r="BG2878" s="117"/>
      <c r="BH2878" s="117"/>
    </row>
    <row r="2879" spans="55:60" x14ac:dyDescent="0.2">
      <c r="BC2879" s="120"/>
      <c r="BD2879" s="120"/>
      <c r="BE2879" s="120"/>
      <c r="BF2879" s="120"/>
      <c r="BG2879" s="117"/>
      <c r="BH2879" s="117"/>
    </row>
    <row r="2880" spans="55:60" x14ac:dyDescent="0.2">
      <c r="BC2880" s="120"/>
      <c r="BD2880" s="120"/>
      <c r="BE2880" s="120"/>
      <c r="BF2880" s="120"/>
      <c r="BG2880" s="117"/>
      <c r="BH2880" s="117"/>
    </row>
    <row r="2881" spans="55:60" x14ac:dyDescent="0.2">
      <c r="BC2881" s="120"/>
      <c r="BD2881" s="120"/>
      <c r="BE2881" s="120"/>
      <c r="BF2881" s="120"/>
      <c r="BG2881" s="117"/>
      <c r="BH2881" s="117"/>
    </row>
    <row r="2882" spans="55:60" x14ac:dyDescent="0.2">
      <c r="BC2882" s="120"/>
      <c r="BD2882" s="120"/>
      <c r="BE2882" s="120"/>
      <c r="BF2882" s="120"/>
      <c r="BG2882" s="117"/>
      <c r="BH2882" s="117"/>
    </row>
    <row r="2883" spans="55:60" x14ac:dyDescent="0.2">
      <c r="BC2883" s="120"/>
      <c r="BD2883" s="120"/>
      <c r="BE2883" s="120"/>
      <c r="BF2883" s="120"/>
      <c r="BG2883" s="117"/>
      <c r="BH2883" s="117"/>
    </row>
    <row r="2884" spans="55:60" x14ac:dyDescent="0.2">
      <c r="BC2884" s="120"/>
      <c r="BD2884" s="120"/>
      <c r="BE2884" s="120"/>
      <c r="BF2884" s="120"/>
      <c r="BG2884" s="117"/>
      <c r="BH2884" s="117"/>
    </row>
    <row r="2885" spans="55:60" x14ac:dyDescent="0.2">
      <c r="BC2885" s="120"/>
      <c r="BD2885" s="120"/>
      <c r="BE2885" s="120"/>
      <c r="BF2885" s="120"/>
      <c r="BG2885" s="117"/>
      <c r="BH2885" s="117"/>
    </row>
    <row r="2886" spans="55:60" x14ac:dyDescent="0.2">
      <c r="BC2886" s="120"/>
      <c r="BD2886" s="120"/>
      <c r="BE2886" s="120"/>
      <c r="BF2886" s="120"/>
      <c r="BG2886" s="117"/>
      <c r="BH2886" s="117"/>
    </row>
    <row r="2887" spans="55:60" x14ac:dyDescent="0.2">
      <c r="BC2887" s="120"/>
      <c r="BD2887" s="120"/>
      <c r="BE2887" s="120"/>
      <c r="BF2887" s="120"/>
      <c r="BG2887" s="117"/>
      <c r="BH2887" s="117"/>
    </row>
    <row r="2888" spans="55:60" x14ac:dyDescent="0.2">
      <c r="BC2888" s="120"/>
      <c r="BD2888" s="120"/>
      <c r="BE2888" s="120"/>
      <c r="BF2888" s="120"/>
      <c r="BG2888" s="117"/>
      <c r="BH2888" s="117"/>
    </row>
    <row r="2889" spans="55:60" x14ac:dyDescent="0.2">
      <c r="BC2889" s="120"/>
      <c r="BD2889" s="120"/>
      <c r="BE2889" s="120"/>
      <c r="BF2889" s="120"/>
      <c r="BG2889" s="117"/>
      <c r="BH2889" s="117"/>
    </row>
    <row r="2890" spans="55:60" x14ac:dyDescent="0.2">
      <c r="BC2890" s="120"/>
      <c r="BD2890" s="120"/>
      <c r="BE2890" s="120"/>
      <c r="BF2890" s="120"/>
      <c r="BG2890" s="117"/>
      <c r="BH2890" s="117"/>
    </row>
    <row r="2891" spans="55:60" x14ac:dyDescent="0.2">
      <c r="BC2891" s="120"/>
      <c r="BD2891" s="120"/>
      <c r="BE2891" s="120"/>
      <c r="BF2891" s="120"/>
      <c r="BG2891" s="117"/>
      <c r="BH2891" s="117"/>
    </row>
    <row r="2892" spans="55:60" x14ac:dyDescent="0.2">
      <c r="BC2892" s="120"/>
      <c r="BD2892" s="120"/>
      <c r="BE2892" s="120"/>
      <c r="BF2892" s="120"/>
      <c r="BG2892" s="117"/>
      <c r="BH2892" s="117"/>
    </row>
    <row r="2893" spans="55:60" x14ac:dyDescent="0.2">
      <c r="BC2893" s="120"/>
      <c r="BD2893" s="120"/>
      <c r="BE2893" s="120"/>
      <c r="BF2893" s="120"/>
      <c r="BG2893" s="117"/>
      <c r="BH2893" s="117"/>
    </row>
    <row r="2894" spans="55:60" x14ac:dyDescent="0.2">
      <c r="BC2894" s="120"/>
      <c r="BD2894" s="120"/>
      <c r="BE2894" s="120"/>
      <c r="BF2894" s="120"/>
      <c r="BG2894" s="117"/>
      <c r="BH2894" s="117"/>
    </row>
    <row r="2895" spans="55:60" x14ac:dyDescent="0.2">
      <c r="BC2895" s="120"/>
      <c r="BD2895" s="120"/>
      <c r="BE2895" s="120"/>
      <c r="BF2895" s="120"/>
      <c r="BG2895" s="117"/>
      <c r="BH2895" s="117"/>
    </row>
    <row r="2896" spans="55:60" x14ac:dyDescent="0.2">
      <c r="BC2896" s="120"/>
      <c r="BD2896" s="120"/>
      <c r="BE2896" s="120"/>
      <c r="BF2896" s="120"/>
      <c r="BG2896" s="117"/>
      <c r="BH2896" s="117"/>
    </row>
    <row r="2897" spans="55:60" x14ac:dyDescent="0.2">
      <c r="BC2897" s="120"/>
      <c r="BD2897" s="120"/>
      <c r="BE2897" s="120"/>
      <c r="BF2897" s="120"/>
      <c r="BG2897" s="117"/>
      <c r="BH2897" s="117"/>
    </row>
    <row r="2898" spans="55:60" x14ac:dyDescent="0.2">
      <c r="BC2898" s="120"/>
      <c r="BD2898" s="120"/>
      <c r="BE2898" s="120"/>
      <c r="BF2898" s="120"/>
      <c r="BG2898" s="117"/>
      <c r="BH2898" s="117"/>
    </row>
    <row r="2899" spans="55:60" x14ac:dyDescent="0.2">
      <c r="BC2899" s="120"/>
      <c r="BD2899" s="120"/>
      <c r="BE2899" s="120"/>
      <c r="BF2899" s="120"/>
      <c r="BG2899" s="117"/>
      <c r="BH2899" s="117"/>
    </row>
    <row r="2900" spans="55:60" x14ac:dyDescent="0.2">
      <c r="BC2900" s="120"/>
      <c r="BD2900" s="120"/>
      <c r="BE2900" s="120"/>
      <c r="BF2900" s="120"/>
      <c r="BG2900" s="117"/>
      <c r="BH2900" s="117"/>
    </row>
    <row r="2901" spans="55:60" x14ac:dyDescent="0.2">
      <c r="BC2901" s="120"/>
      <c r="BD2901" s="120"/>
      <c r="BE2901" s="120"/>
      <c r="BF2901" s="120"/>
      <c r="BG2901" s="117"/>
      <c r="BH2901" s="117"/>
    </row>
    <row r="2902" spans="55:60" x14ac:dyDescent="0.2">
      <c r="BC2902" s="120"/>
      <c r="BD2902" s="120"/>
      <c r="BE2902" s="120"/>
      <c r="BF2902" s="120"/>
      <c r="BG2902" s="117"/>
      <c r="BH2902" s="117"/>
    </row>
    <row r="2903" spans="55:60" x14ac:dyDescent="0.2">
      <c r="BC2903" s="120"/>
      <c r="BD2903" s="120"/>
      <c r="BE2903" s="120"/>
      <c r="BF2903" s="120"/>
      <c r="BG2903" s="117"/>
      <c r="BH2903" s="117"/>
    </row>
    <row r="2904" spans="55:60" x14ac:dyDescent="0.2">
      <c r="BC2904" s="120"/>
      <c r="BD2904" s="120"/>
      <c r="BE2904" s="120"/>
      <c r="BF2904" s="120"/>
      <c r="BG2904" s="117"/>
      <c r="BH2904" s="117"/>
    </row>
    <row r="2905" spans="55:60" x14ac:dyDescent="0.2">
      <c r="BC2905" s="120"/>
      <c r="BD2905" s="120"/>
      <c r="BE2905" s="120"/>
      <c r="BF2905" s="120"/>
      <c r="BG2905" s="117"/>
      <c r="BH2905" s="117"/>
    </row>
    <row r="2906" spans="55:60" x14ac:dyDescent="0.2">
      <c r="BC2906" s="120"/>
      <c r="BD2906" s="120"/>
      <c r="BE2906" s="120"/>
      <c r="BF2906" s="120"/>
      <c r="BG2906" s="117"/>
      <c r="BH2906" s="117"/>
    </row>
    <row r="2907" spans="55:60" x14ac:dyDescent="0.2">
      <c r="BC2907" s="120"/>
      <c r="BD2907" s="120"/>
      <c r="BE2907" s="120"/>
      <c r="BF2907" s="120"/>
      <c r="BG2907" s="117"/>
      <c r="BH2907" s="117"/>
    </row>
    <row r="2908" spans="55:60" x14ac:dyDescent="0.2">
      <c r="BC2908" s="120"/>
      <c r="BD2908" s="120"/>
      <c r="BE2908" s="120"/>
      <c r="BF2908" s="120"/>
      <c r="BG2908" s="117"/>
      <c r="BH2908" s="117"/>
    </row>
    <row r="2909" spans="55:60" x14ac:dyDescent="0.2">
      <c r="BC2909" s="120"/>
      <c r="BD2909" s="120"/>
      <c r="BE2909" s="120"/>
      <c r="BF2909" s="120"/>
      <c r="BG2909" s="117"/>
      <c r="BH2909" s="117"/>
    </row>
    <row r="2910" spans="55:60" x14ac:dyDescent="0.2">
      <c r="BC2910" s="120"/>
      <c r="BD2910" s="120"/>
      <c r="BE2910" s="120"/>
      <c r="BF2910" s="120"/>
      <c r="BG2910" s="117"/>
      <c r="BH2910" s="117"/>
    </row>
    <row r="2911" spans="55:60" x14ac:dyDescent="0.2">
      <c r="BC2911" s="120"/>
      <c r="BD2911" s="120"/>
      <c r="BE2911" s="120"/>
      <c r="BF2911" s="120"/>
      <c r="BG2911" s="117"/>
      <c r="BH2911" s="117"/>
    </row>
    <row r="2912" spans="55:60" x14ac:dyDescent="0.2">
      <c r="BC2912" s="120"/>
      <c r="BD2912" s="120"/>
      <c r="BE2912" s="120"/>
      <c r="BF2912" s="120"/>
      <c r="BG2912" s="117"/>
      <c r="BH2912" s="117"/>
    </row>
    <row r="2913" spans="55:60" x14ac:dyDescent="0.2">
      <c r="BC2913" s="120"/>
      <c r="BD2913" s="120"/>
      <c r="BE2913" s="120"/>
      <c r="BF2913" s="120"/>
      <c r="BG2913" s="117"/>
      <c r="BH2913" s="117"/>
    </row>
    <row r="2914" spans="55:60" x14ac:dyDescent="0.2">
      <c r="BC2914" s="120"/>
      <c r="BD2914" s="120"/>
      <c r="BE2914" s="120"/>
      <c r="BF2914" s="120"/>
      <c r="BG2914" s="117"/>
      <c r="BH2914" s="117"/>
    </row>
    <row r="2915" spans="55:60" x14ac:dyDescent="0.2">
      <c r="BC2915" s="120"/>
      <c r="BD2915" s="120"/>
      <c r="BE2915" s="120"/>
      <c r="BF2915" s="120"/>
      <c r="BG2915" s="117"/>
      <c r="BH2915" s="117"/>
    </row>
    <row r="2916" spans="55:60" x14ac:dyDescent="0.2">
      <c r="BC2916" s="120"/>
      <c r="BD2916" s="120"/>
      <c r="BE2916" s="120"/>
      <c r="BF2916" s="120"/>
      <c r="BG2916" s="117"/>
      <c r="BH2916" s="117"/>
    </row>
    <row r="2917" spans="55:60" x14ac:dyDescent="0.2">
      <c r="BC2917" s="120"/>
      <c r="BD2917" s="120"/>
      <c r="BE2917" s="120"/>
      <c r="BF2917" s="120"/>
      <c r="BG2917" s="117"/>
      <c r="BH2917" s="117"/>
    </row>
    <row r="2918" spans="55:60" x14ac:dyDescent="0.2">
      <c r="BC2918" s="120"/>
      <c r="BD2918" s="120"/>
      <c r="BE2918" s="120"/>
      <c r="BF2918" s="120"/>
      <c r="BG2918" s="117"/>
      <c r="BH2918" s="117"/>
    </row>
    <row r="2919" spans="55:60" x14ac:dyDescent="0.2">
      <c r="BC2919" s="120"/>
      <c r="BD2919" s="120"/>
      <c r="BE2919" s="120"/>
      <c r="BF2919" s="120"/>
      <c r="BG2919" s="117"/>
      <c r="BH2919" s="117"/>
    </row>
    <row r="2920" spans="55:60" x14ac:dyDescent="0.2">
      <c r="BC2920" s="120"/>
      <c r="BD2920" s="120"/>
      <c r="BE2920" s="120"/>
      <c r="BF2920" s="120"/>
      <c r="BG2920" s="117"/>
      <c r="BH2920" s="117"/>
    </row>
    <row r="2921" spans="55:60" x14ac:dyDescent="0.2">
      <c r="BC2921" s="120"/>
      <c r="BD2921" s="120"/>
      <c r="BE2921" s="120"/>
      <c r="BF2921" s="120"/>
      <c r="BG2921" s="117"/>
      <c r="BH2921" s="117"/>
    </row>
    <row r="2922" spans="55:60" x14ac:dyDescent="0.2">
      <c r="BC2922" s="120"/>
      <c r="BD2922" s="120"/>
      <c r="BE2922" s="120"/>
      <c r="BF2922" s="120"/>
      <c r="BG2922" s="117"/>
      <c r="BH2922" s="117"/>
    </row>
    <row r="2923" spans="55:60" x14ac:dyDescent="0.2">
      <c r="BC2923" s="120"/>
      <c r="BD2923" s="120"/>
      <c r="BE2923" s="120"/>
      <c r="BF2923" s="120"/>
      <c r="BG2923" s="117"/>
      <c r="BH2923" s="117"/>
    </row>
    <row r="2924" spans="55:60" x14ac:dyDescent="0.2">
      <c r="BC2924" s="120"/>
      <c r="BD2924" s="120"/>
      <c r="BE2924" s="120"/>
      <c r="BF2924" s="120"/>
      <c r="BG2924" s="117"/>
      <c r="BH2924" s="117"/>
    </row>
    <row r="2925" spans="55:60" x14ac:dyDescent="0.2">
      <c r="BC2925" s="120"/>
      <c r="BD2925" s="120"/>
      <c r="BE2925" s="120"/>
      <c r="BF2925" s="120"/>
      <c r="BG2925" s="117"/>
      <c r="BH2925" s="117"/>
    </row>
    <row r="2926" spans="55:60" x14ac:dyDescent="0.2">
      <c r="BC2926" s="120"/>
      <c r="BD2926" s="120"/>
      <c r="BE2926" s="120"/>
      <c r="BF2926" s="120"/>
      <c r="BG2926" s="117"/>
      <c r="BH2926" s="117"/>
    </row>
    <row r="2927" spans="55:60" x14ac:dyDescent="0.2">
      <c r="BC2927" s="120"/>
      <c r="BD2927" s="120"/>
      <c r="BE2927" s="120"/>
      <c r="BF2927" s="120"/>
      <c r="BG2927" s="117"/>
      <c r="BH2927" s="117"/>
    </row>
    <row r="2928" spans="55:60" x14ac:dyDescent="0.2">
      <c r="BC2928" s="120"/>
      <c r="BD2928" s="120"/>
      <c r="BE2928" s="120"/>
      <c r="BF2928" s="120"/>
      <c r="BG2928" s="117"/>
      <c r="BH2928" s="117"/>
    </row>
    <row r="2929" spans="55:60" x14ac:dyDescent="0.2">
      <c r="BC2929" s="120"/>
      <c r="BD2929" s="120"/>
      <c r="BE2929" s="120"/>
      <c r="BF2929" s="120"/>
      <c r="BG2929" s="117"/>
      <c r="BH2929" s="117"/>
    </row>
    <row r="2930" spans="55:60" x14ac:dyDescent="0.2">
      <c r="BC2930" s="120"/>
      <c r="BD2930" s="120"/>
      <c r="BE2930" s="120"/>
      <c r="BF2930" s="120"/>
      <c r="BG2930" s="117"/>
      <c r="BH2930" s="117"/>
    </row>
    <row r="2931" spans="55:60" x14ac:dyDescent="0.2">
      <c r="BC2931" s="120"/>
      <c r="BD2931" s="120"/>
      <c r="BE2931" s="120"/>
      <c r="BF2931" s="120"/>
      <c r="BG2931" s="117"/>
      <c r="BH2931" s="117"/>
    </row>
    <row r="2932" spans="55:60" x14ac:dyDescent="0.2">
      <c r="BC2932" s="120"/>
      <c r="BD2932" s="120"/>
      <c r="BE2932" s="120"/>
      <c r="BF2932" s="120"/>
      <c r="BG2932" s="117"/>
      <c r="BH2932" s="117"/>
    </row>
    <row r="2933" spans="55:60" x14ac:dyDescent="0.2">
      <c r="BC2933" s="120"/>
      <c r="BD2933" s="120"/>
      <c r="BE2933" s="120"/>
      <c r="BF2933" s="120"/>
      <c r="BG2933" s="117"/>
      <c r="BH2933" s="117"/>
    </row>
    <row r="2934" spans="55:60" x14ac:dyDescent="0.2">
      <c r="BC2934" s="120"/>
      <c r="BD2934" s="120"/>
      <c r="BE2934" s="120"/>
      <c r="BF2934" s="120"/>
      <c r="BG2934" s="117"/>
      <c r="BH2934" s="117"/>
    </row>
    <row r="2935" spans="55:60" x14ac:dyDescent="0.2">
      <c r="BC2935" s="120"/>
      <c r="BD2935" s="120"/>
      <c r="BE2935" s="120"/>
      <c r="BF2935" s="120"/>
      <c r="BG2935" s="117"/>
      <c r="BH2935" s="117"/>
    </row>
    <row r="2936" spans="55:60" x14ac:dyDescent="0.2">
      <c r="BC2936" s="120"/>
      <c r="BD2936" s="120"/>
      <c r="BE2936" s="120"/>
      <c r="BF2936" s="120"/>
      <c r="BG2936" s="117"/>
      <c r="BH2936" s="117"/>
    </row>
    <row r="2937" spans="55:60" x14ac:dyDescent="0.2">
      <c r="BC2937" s="120"/>
      <c r="BD2937" s="120"/>
      <c r="BE2937" s="120"/>
      <c r="BF2937" s="120"/>
      <c r="BG2937" s="117"/>
      <c r="BH2937" s="117"/>
    </row>
    <row r="2938" spans="55:60" x14ac:dyDescent="0.2">
      <c r="BC2938" s="120"/>
      <c r="BD2938" s="120"/>
      <c r="BE2938" s="120"/>
      <c r="BF2938" s="120"/>
      <c r="BG2938" s="117"/>
      <c r="BH2938" s="117"/>
    </row>
    <row r="2939" spans="55:60" x14ac:dyDescent="0.2">
      <c r="BC2939" s="120"/>
      <c r="BD2939" s="120"/>
      <c r="BE2939" s="120"/>
      <c r="BF2939" s="120"/>
      <c r="BG2939" s="117"/>
      <c r="BH2939" s="117"/>
    </row>
    <row r="2940" spans="55:60" x14ac:dyDescent="0.2">
      <c r="BC2940" s="120"/>
      <c r="BD2940" s="120"/>
      <c r="BE2940" s="120"/>
      <c r="BF2940" s="120"/>
      <c r="BG2940" s="117"/>
      <c r="BH2940" s="117"/>
    </row>
    <row r="2941" spans="55:60" x14ac:dyDescent="0.2">
      <c r="BC2941" s="120"/>
      <c r="BD2941" s="120"/>
      <c r="BE2941" s="120"/>
      <c r="BF2941" s="120"/>
      <c r="BG2941" s="117"/>
      <c r="BH2941" s="117"/>
    </row>
    <row r="2942" spans="55:60" x14ac:dyDescent="0.2">
      <c r="BC2942" s="120"/>
      <c r="BD2942" s="120"/>
      <c r="BE2942" s="120"/>
      <c r="BF2942" s="120"/>
      <c r="BG2942" s="117"/>
      <c r="BH2942" s="117"/>
    </row>
    <row r="2943" spans="55:60" x14ac:dyDescent="0.2">
      <c r="BC2943" s="120"/>
      <c r="BD2943" s="120"/>
      <c r="BE2943" s="120"/>
      <c r="BF2943" s="120"/>
      <c r="BG2943" s="117"/>
      <c r="BH2943" s="117"/>
    </row>
    <row r="2944" spans="55:60" x14ac:dyDescent="0.2">
      <c r="BC2944" s="120"/>
      <c r="BD2944" s="120"/>
      <c r="BE2944" s="120"/>
      <c r="BF2944" s="120"/>
      <c r="BG2944" s="117"/>
      <c r="BH2944" s="117"/>
    </row>
    <row r="2945" spans="55:60" x14ac:dyDescent="0.2">
      <c r="BC2945" s="120"/>
      <c r="BD2945" s="120"/>
      <c r="BE2945" s="120"/>
      <c r="BF2945" s="120"/>
      <c r="BG2945" s="117"/>
      <c r="BH2945" s="117"/>
    </row>
    <row r="2946" spans="55:60" x14ac:dyDescent="0.2">
      <c r="BC2946" s="120"/>
      <c r="BD2946" s="120"/>
      <c r="BE2946" s="120"/>
      <c r="BF2946" s="120"/>
      <c r="BG2946" s="117"/>
      <c r="BH2946" s="117"/>
    </row>
    <row r="2947" spans="55:60" x14ac:dyDescent="0.2">
      <c r="BC2947" s="120"/>
      <c r="BD2947" s="120"/>
      <c r="BE2947" s="120"/>
      <c r="BF2947" s="120"/>
      <c r="BG2947" s="117"/>
      <c r="BH2947" s="117"/>
    </row>
    <row r="2948" spans="55:60" x14ac:dyDescent="0.2">
      <c r="BC2948" s="120"/>
      <c r="BD2948" s="120"/>
      <c r="BE2948" s="120"/>
      <c r="BF2948" s="120"/>
      <c r="BG2948" s="117"/>
      <c r="BH2948" s="117"/>
    </row>
    <row r="2949" spans="55:60" x14ac:dyDescent="0.2">
      <c r="BC2949" s="120"/>
      <c r="BD2949" s="120"/>
      <c r="BE2949" s="120"/>
      <c r="BF2949" s="120"/>
      <c r="BG2949" s="117"/>
      <c r="BH2949" s="117"/>
    </row>
    <row r="2950" spans="55:60" x14ac:dyDescent="0.2">
      <c r="BC2950" s="120"/>
      <c r="BD2950" s="120"/>
      <c r="BE2950" s="120"/>
      <c r="BF2950" s="120"/>
      <c r="BG2950" s="117"/>
      <c r="BH2950" s="117"/>
    </row>
    <row r="2951" spans="55:60" x14ac:dyDescent="0.2">
      <c r="BC2951" s="120"/>
      <c r="BD2951" s="120"/>
      <c r="BE2951" s="120"/>
      <c r="BF2951" s="120"/>
      <c r="BG2951" s="117"/>
      <c r="BH2951" s="117"/>
    </row>
    <row r="2952" spans="55:60" x14ac:dyDescent="0.2">
      <c r="BC2952" s="120"/>
      <c r="BD2952" s="120"/>
      <c r="BE2952" s="120"/>
      <c r="BF2952" s="120"/>
      <c r="BG2952" s="117"/>
      <c r="BH2952" s="117"/>
    </row>
    <row r="2953" spans="55:60" x14ac:dyDescent="0.2">
      <c r="BC2953" s="120"/>
      <c r="BD2953" s="120"/>
      <c r="BE2953" s="120"/>
      <c r="BF2953" s="120"/>
      <c r="BG2953" s="117"/>
      <c r="BH2953" s="117"/>
    </row>
    <row r="2954" spans="55:60" x14ac:dyDescent="0.2">
      <c r="BC2954" s="120"/>
      <c r="BD2954" s="120"/>
      <c r="BE2954" s="120"/>
      <c r="BF2954" s="120"/>
      <c r="BG2954" s="117"/>
      <c r="BH2954" s="117"/>
    </row>
    <row r="2955" spans="55:60" x14ac:dyDescent="0.2">
      <c r="BC2955" s="120"/>
      <c r="BD2955" s="120"/>
      <c r="BE2955" s="120"/>
      <c r="BF2955" s="120"/>
      <c r="BG2955" s="117"/>
      <c r="BH2955" s="117"/>
    </row>
    <row r="2956" spans="55:60" x14ac:dyDescent="0.2">
      <c r="BC2956" s="120"/>
      <c r="BD2956" s="120"/>
      <c r="BE2956" s="120"/>
      <c r="BF2956" s="120"/>
      <c r="BG2956" s="117"/>
      <c r="BH2956" s="117"/>
    </row>
    <row r="2957" spans="55:60" x14ac:dyDescent="0.2">
      <c r="BC2957" s="120"/>
      <c r="BD2957" s="120"/>
      <c r="BE2957" s="120"/>
      <c r="BF2957" s="120"/>
      <c r="BG2957" s="117"/>
      <c r="BH2957" s="117"/>
    </row>
    <row r="2958" spans="55:60" x14ac:dyDescent="0.2">
      <c r="BC2958" s="120"/>
      <c r="BD2958" s="120"/>
      <c r="BE2958" s="120"/>
      <c r="BF2958" s="120"/>
      <c r="BG2958" s="117"/>
      <c r="BH2958" s="117"/>
    </row>
    <row r="2959" spans="55:60" x14ac:dyDescent="0.2">
      <c r="BC2959" s="120"/>
      <c r="BD2959" s="120"/>
      <c r="BE2959" s="120"/>
      <c r="BF2959" s="120"/>
      <c r="BG2959" s="117"/>
      <c r="BH2959" s="117"/>
    </row>
    <row r="2960" spans="55:60" x14ac:dyDescent="0.2">
      <c r="BC2960" s="120"/>
      <c r="BD2960" s="120"/>
      <c r="BE2960" s="120"/>
      <c r="BF2960" s="120"/>
      <c r="BG2960" s="117"/>
      <c r="BH2960" s="117"/>
    </row>
    <row r="2961" spans="55:60" x14ac:dyDescent="0.2">
      <c r="BC2961" s="120"/>
      <c r="BD2961" s="120"/>
      <c r="BE2961" s="120"/>
      <c r="BF2961" s="120"/>
      <c r="BG2961" s="117"/>
      <c r="BH2961" s="117"/>
    </row>
    <row r="2962" spans="55:60" x14ac:dyDescent="0.2">
      <c r="BC2962" s="120"/>
      <c r="BD2962" s="120"/>
      <c r="BE2962" s="120"/>
      <c r="BF2962" s="120"/>
      <c r="BG2962" s="117"/>
      <c r="BH2962" s="117"/>
    </row>
    <row r="2963" spans="55:60" x14ac:dyDescent="0.2">
      <c r="BC2963" s="120"/>
      <c r="BD2963" s="120"/>
      <c r="BE2963" s="120"/>
      <c r="BF2963" s="120"/>
      <c r="BG2963" s="117"/>
      <c r="BH2963" s="117"/>
    </row>
    <row r="2964" spans="55:60" x14ac:dyDescent="0.2">
      <c r="BC2964" s="120"/>
      <c r="BD2964" s="120"/>
      <c r="BE2964" s="120"/>
      <c r="BF2964" s="120"/>
      <c r="BG2964" s="117"/>
      <c r="BH2964" s="117"/>
    </row>
    <row r="2965" spans="55:60" x14ac:dyDescent="0.2">
      <c r="BC2965" s="120"/>
      <c r="BD2965" s="120"/>
      <c r="BE2965" s="120"/>
      <c r="BF2965" s="120"/>
      <c r="BG2965" s="117"/>
      <c r="BH2965" s="117"/>
    </row>
    <row r="2966" spans="55:60" x14ac:dyDescent="0.2">
      <c r="BC2966" s="120"/>
      <c r="BD2966" s="120"/>
      <c r="BE2966" s="120"/>
      <c r="BF2966" s="120"/>
      <c r="BG2966" s="117"/>
      <c r="BH2966" s="117"/>
    </row>
    <row r="2967" spans="55:60" x14ac:dyDescent="0.2">
      <c r="BC2967" s="120"/>
      <c r="BD2967" s="120"/>
      <c r="BE2967" s="120"/>
      <c r="BF2967" s="120"/>
      <c r="BG2967" s="117"/>
      <c r="BH2967" s="117"/>
    </row>
    <row r="2968" spans="55:60" x14ac:dyDescent="0.2">
      <c r="BC2968" s="120"/>
      <c r="BD2968" s="120"/>
      <c r="BE2968" s="120"/>
      <c r="BF2968" s="120"/>
      <c r="BG2968" s="117"/>
      <c r="BH2968" s="117"/>
    </row>
    <row r="2969" spans="55:60" x14ac:dyDescent="0.2">
      <c r="BC2969" s="120"/>
      <c r="BD2969" s="120"/>
      <c r="BE2969" s="120"/>
      <c r="BF2969" s="120"/>
      <c r="BG2969" s="117"/>
      <c r="BH2969" s="117"/>
    </row>
    <row r="2970" spans="55:60" x14ac:dyDescent="0.2">
      <c r="BC2970" s="120"/>
      <c r="BD2970" s="120"/>
      <c r="BE2970" s="120"/>
      <c r="BF2970" s="120"/>
      <c r="BG2970" s="117"/>
      <c r="BH2970" s="117"/>
    </row>
    <row r="2971" spans="55:60" x14ac:dyDescent="0.2">
      <c r="BC2971" s="120"/>
      <c r="BD2971" s="120"/>
      <c r="BE2971" s="120"/>
      <c r="BF2971" s="120"/>
      <c r="BG2971" s="117"/>
      <c r="BH2971" s="117"/>
    </row>
    <row r="2972" spans="55:60" x14ac:dyDescent="0.2">
      <c r="BC2972" s="120"/>
      <c r="BD2972" s="120"/>
      <c r="BE2972" s="120"/>
      <c r="BF2972" s="120"/>
      <c r="BG2972" s="117"/>
      <c r="BH2972" s="117"/>
    </row>
    <row r="2973" spans="55:60" x14ac:dyDescent="0.2">
      <c r="BC2973" s="120"/>
      <c r="BD2973" s="120"/>
      <c r="BE2973" s="120"/>
      <c r="BF2973" s="120"/>
      <c r="BG2973" s="117"/>
      <c r="BH2973" s="117"/>
    </row>
    <row r="2974" spans="55:60" x14ac:dyDescent="0.2">
      <c r="BC2974" s="120"/>
      <c r="BD2974" s="120"/>
      <c r="BE2974" s="120"/>
      <c r="BF2974" s="120"/>
      <c r="BG2974" s="117"/>
      <c r="BH2974" s="117"/>
    </row>
    <row r="2975" spans="55:60" x14ac:dyDescent="0.2">
      <c r="BC2975" s="120"/>
      <c r="BD2975" s="120"/>
      <c r="BE2975" s="120"/>
      <c r="BF2975" s="120"/>
      <c r="BG2975" s="117"/>
      <c r="BH2975" s="117"/>
    </row>
    <row r="2976" spans="55:60" x14ac:dyDescent="0.2">
      <c r="BC2976" s="120"/>
      <c r="BD2976" s="120"/>
      <c r="BE2976" s="120"/>
      <c r="BF2976" s="120"/>
      <c r="BG2976" s="117"/>
      <c r="BH2976" s="117"/>
    </row>
    <row r="2977" spans="55:60" x14ac:dyDescent="0.2">
      <c r="BC2977" s="120"/>
      <c r="BD2977" s="120"/>
      <c r="BE2977" s="120"/>
      <c r="BF2977" s="120"/>
      <c r="BG2977" s="117"/>
      <c r="BH2977" s="117"/>
    </row>
    <row r="2978" spans="55:60" x14ac:dyDescent="0.2">
      <c r="BC2978" s="120"/>
      <c r="BD2978" s="120"/>
      <c r="BE2978" s="120"/>
      <c r="BF2978" s="120"/>
      <c r="BG2978" s="117"/>
      <c r="BH2978" s="117"/>
    </row>
    <row r="2979" spans="55:60" x14ac:dyDescent="0.2">
      <c r="BC2979" s="120"/>
      <c r="BD2979" s="120"/>
      <c r="BE2979" s="120"/>
      <c r="BF2979" s="120"/>
      <c r="BG2979" s="117"/>
      <c r="BH2979" s="117"/>
    </row>
    <row r="2980" spans="55:60" x14ac:dyDescent="0.2">
      <c r="BC2980" s="120"/>
      <c r="BD2980" s="120"/>
      <c r="BE2980" s="120"/>
      <c r="BF2980" s="120"/>
      <c r="BG2980" s="117"/>
      <c r="BH2980" s="117"/>
    </row>
    <row r="2981" spans="55:60" x14ac:dyDescent="0.2">
      <c r="BC2981" s="120"/>
      <c r="BD2981" s="120"/>
      <c r="BE2981" s="120"/>
      <c r="BF2981" s="120"/>
      <c r="BG2981" s="117"/>
      <c r="BH2981" s="117"/>
    </row>
    <row r="2982" spans="55:60" x14ac:dyDescent="0.2">
      <c r="BC2982" s="120"/>
      <c r="BD2982" s="120"/>
      <c r="BE2982" s="120"/>
      <c r="BF2982" s="120"/>
      <c r="BG2982" s="117"/>
      <c r="BH2982" s="117"/>
    </row>
    <row r="2983" spans="55:60" x14ac:dyDescent="0.2">
      <c r="BC2983" s="120"/>
      <c r="BD2983" s="120"/>
      <c r="BE2983" s="120"/>
      <c r="BF2983" s="120"/>
      <c r="BG2983" s="117"/>
      <c r="BH2983" s="117"/>
    </row>
    <row r="2984" spans="55:60" x14ac:dyDescent="0.2">
      <c r="BC2984" s="120"/>
      <c r="BD2984" s="120"/>
      <c r="BE2984" s="120"/>
      <c r="BF2984" s="120"/>
      <c r="BG2984" s="117"/>
      <c r="BH2984" s="117"/>
    </row>
    <row r="2985" spans="55:60" x14ac:dyDescent="0.2">
      <c r="BC2985" s="120"/>
      <c r="BD2985" s="120"/>
      <c r="BE2985" s="120"/>
      <c r="BF2985" s="120"/>
      <c r="BG2985" s="117"/>
      <c r="BH2985" s="117"/>
    </row>
    <row r="2986" spans="55:60" x14ac:dyDescent="0.2">
      <c r="BC2986" s="120"/>
      <c r="BD2986" s="120"/>
      <c r="BE2986" s="120"/>
      <c r="BF2986" s="120"/>
      <c r="BG2986" s="117"/>
      <c r="BH2986" s="117"/>
    </row>
    <row r="2987" spans="55:60" x14ac:dyDescent="0.2">
      <c r="BC2987" s="120"/>
      <c r="BD2987" s="120"/>
      <c r="BE2987" s="120"/>
      <c r="BF2987" s="120"/>
      <c r="BG2987" s="117"/>
      <c r="BH2987" s="117"/>
    </row>
    <row r="2988" spans="55:60" x14ac:dyDescent="0.2">
      <c r="BC2988" s="120"/>
      <c r="BD2988" s="120"/>
      <c r="BE2988" s="120"/>
      <c r="BF2988" s="120"/>
      <c r="BG2988" s="117"/>
      <c r="BH2988" s="117"/>
    </row>
    <row r="2989" spans="55:60" x14ac:dyDescent="0.2">
      <c r="BC2989" s="120"/>
      <c r="BD2989" s="120"/>
      <c r="BE2989" s="120"/>
      <c r="BF2989" s="120"/>
      <c r="BG2989" s="117"/>
      <c r="BH2989" s="117"/>
    </row>
    <row r="2990" spans="55:60" x14ac:dyDescent="0.2">
      <c r="BC2990" s="120"/>
      <c r="BD2990" s="120"/>
      <c r="BE2990" s="120"/>
      <c r="BF2990" s="120"/>
      <c r="BG2990" s="117"/>
      <c r="BH2990" s="117"/>
    </row>
    <row r="2991" spans="55:60" x14ac:dyDescent="0.2">
      <c r="BC2991" s="120"/>
      <c r="BD2991" s="120"/>
      <c r="BE2991" s="120"/>
      <c r="BF2991" s="120"/>
      <c r="BG2991" s="117"/>
      <c r="BH2991" s="117"/>
    </row>
    <row r="2992" spans="55:60" x14ac:dyDescent="0.2">
      <c r="BC2992" s="120"/>
      <c r="BD2992" s="120"/>
      <c r="BE2992" s="120"/>
      <c r="BF2992" s="120"/>
      <c r="BG2992" s="117"/>
      <c r="BH2992" s="117"/>
    </row>
    <row r="2993" spans="55:60" x14ac:dyDescent="0.2">
      <c r="BC2993" s="120"/>
      <c r="BD2993" s="120"/>
      <c r="BE2993" s="120"/>
      <c r="BF2993" s="120"/>
      <c r="BG2993" s="117"/>
      <c r="BH2993" s="117"/>
    </row>
    <row r="2994" spans="55:60" x14ac:dyDescent="0.2">
      <c r="BC2994" s="120"/>
      <c r="BD2994" s="120"/>
      <c r="BE2994" s="120"/>
      <c r="BF2994" s="120"/>
      <c r="BG2994" s="117"/>
      <c r="BH2994" s="117"/>
    </row>
    <row r="2995" spans="55:60" x14ac:dyDescent="0.2">
      <c r="BC2995" s="120"/>
      <c r="BD2995" s="120"/>
      <c r="BE2995" s="120"/>
      <c r="BF2995" s="120"/>
      <c r="BG2995" s="117"/>
      <c r="BH2995" s="117"/>
    </row>
    <row r="2996" spans="55:60" x14ac:dyDescent="0.2">
      <c r="BC2996" s="120"/>
      <c r="BD2996" s="120"/>
      <c r="BE2996" s="120"/>
      <c r="BF2996" s="120"/>
      <c r="BG2996" s="117"/>
      <c r="BH2996" s="117"/>
    </row>
    <row r="2997" spans="55:60" x14ac:dyDescent="0.2">
      <c r="BC2997" s="120"/>
      <c r="BD2997" s="120"/>
      <c r="BE2997" s="120"/>
      <c r="BF2997" s="120"/>
      <c r="BG2997" s="117"/>
      <c r="BH2997" s="117"/>
    </row>
    <row r="2998" spans="55:60" x14ac:dyDescent="0.2">
      <c r="BC2998" s="120"/>
      <c r="BD2998" s="120"/>
      <c r="BE2998" s="120"/>
      <c r="BF2998" s="120"/>
      <c r="BG2998" s="117"/>
      <c r="BH2998" s="117"/>
    </row>
    <row r="2999" spans="55:60" x14ac:dyDescent="0.2">
      <c r="BC2999" s="120"/>
      <c r="BD2999" s="120"/>
      <c r="BE2999" s="120"/>
      <c r="BF2999" s="120"/>
      <c r="BG2999" s="117"/>
      <c r="BH2999" s="117"/>
    </row>
    <row r="3000" spans="55:60" x14ac:dyDescent="0.2">
      <c r="BC3000" s="120"/>
      <c r="BD3000" s="120"/>
      <c r="BE3000" s="120"/>
      <c r="BF3000" s="120"/>
      <c r="BG3000" s="117"/>
      <c r="BH3000" s="117"/>
    </row>
    <row r="3001" spans="55:60" x14ac:dyDescent="0.2">
      <c r="BC3001" s="120"/>
      <c r="BD3001" s="120"/>
      <c r="BE3001" s="120"/>
      <c r="BF3001" s="120"/>
      <c r="BG3001" s="117"/>
      <c r="BH3001" s="117"/>
    </row>
    <row r="3002" spans="55:60" x14ac:dyDescent="0.2">
      <c r="BC3002" s="120"/>
      <c r="BD3002" s="120"/>
      <c r="BE3002" s="120"/>
      <c r="BF3002" s="120"/>
      <c r="BG3002" s="117"/>
      <c r="BH3002" s="117"/>
    </row>
    <row r="3003" spans="55:60" x14ac:dyDescent="0.2">
      <c r="BC3003" s="120"/>
      <c r="BD3003" s="120"/>
      <c r="BE3003" s="120"/>
      <c r="BF3003" s="120"/>
      <c r="BG3003" s="117"/>
      <c r="BH3003" s="117"/>
    </row>
    <row r="3004" spans="55:60" x14ac:dyDescent="0.2">
      <c r="BC3004" s="120"/>
      <c r="BD3004" s="120"/>
      <c r="BE3004" s="120"/>
      <c r="BF3004" s="120"/>
      <c r="BG3004" s="117"/>
      <c r="BH3004" s="117"/>
    </row>
    <row r="3005" spans="55:60" x14ac:dyDescent="0.2">
      <c r="BC3005" s="120"/>
      <c r="BD3005" s="120"/>
      <c r="BE3005" s="120"/>
      <c r="BF3005" s="120"/>
      <c r="BG3005" s="117"/>
      <c r="BH3005" s="117"/>
    </row>
    <row r="3006" spans="55:60" x14ac:dyDescent="0.2">
      <c r="BC3006" s="120"/>
      <c r="BD3006" s="120"/>
      <c r="BE3006" s="120"/>
      <c r="BF3006" s="120"/>
      <c r="BG3006" s="117"/>
      <c r="BH3006" s="117"/>
    </row>
    <row r="3007" spans="55:60" x14ac:dyDescent="0.2">
      <c r="BC3007" s="120"/>
      <c r="BD3007" s="120"/>
      <c r="BE3007" s="120"/>
      <c r="BF3007" s="120"/>
      <c r="BG3007" s="117"/>
      <c r="BH3007" s="117"/>
    </row>
    <row r="3008" spans="55:60" x14ac:dyDescent="0.2">
      <c r="BC3008" s="120"/>
      <c r="BD3008" s="120"/>
      <c r="BE3008" s="120"/>
      <c r="BF3008" s="120"/>
      <c r="BG3008" s="117"/>
      <c r="BH3008" s="117"/>
    </row>
    <row r="3009" spans="55:60" x14ac:dyDescent="0.2">
      <c r="BC3009" s="120"/>
      <c r="BD3009" s="120"/>
      <c r="BE3009" s="120"/>
      <c r="BF3009" s="120"/>
      <c r="BG3009" s="117"/>
      <c r="BH3009" s="117"/>
    </row>
    <row r="3010" spans="55:60" x14ac:dyDescent="0.2">
      <c r="BC3010" s="120"/>
      <c r="BD3010" s="120"/>
      <c r="BE3010" s="120"/>
      <c r="BF3010" s="120"/>
      <c r="BG3010" s="117"/>
      <c r="BH3010" s="117"/>
    </row>
    <row r="3011" spans="55:60" x14ac:dyDescent="0.2">
      <c r="BC3011" s="120"/>
      <c r="BD3011" s="120"/>
      <c r="BE3011" s="120"/>
      <c r="BF3011" s="120"/>
      <c r="BG3011" s="117"/>
      <c r="BH3011" s="117"/>
    </row>
    <row r="3012" spans="55:60" x14ac:dyDescent="0.2">
      <c r="BC3012" s="120"/>
      <c r="BD3012" s="120"/>
      <c r="BE3012" s="120"/>
      <c r="BF3012" s="120"/>
      <c r="BG3012" s="117"/>
      <c r="BH3012" s="117"/>
    </row>
    <row r="3013" spans="55:60" x14ac:dyDescent="0.2">
      <c r="BC3013" s="120"/>
      <c r="BD3013" s="120"/>
      <c r="BE3013" s="120"/>
      <c r="BF3013" s="120"/>
      <c r="BG3013" s="117"/>
      <c r="BH3013" s="117"/>
    </row>
    <row r="3014" spans="55:60" x14ac:dyDescent="0.2">
      <c r="BC3014" s="120"/>
      <c r="BD3014" s="120"/>
      <c r="BE3014" s="120"/>
      <c r="BF3014" s="120"/>
      <c r="BG3014" s="117"/>
      <c r="BH3014" s="117"/>
    </row>
    <row r="3015" spans="55:60" x14ac:dyDescent="0.2">
      <c r="BC3015" s="120"/>
      <c r="BD3015" s="120"/>
      <c r="BE3015" s="120"/>
      <c r="BF3015" s="120"/>
      <c r="BG3015" s="117"/>
      <c r="BH3015" s="117"/>
    </row>
    <row r="3016" spans="55:60" x14ac:dyDescent="0.2">
      <c r="BC3016" s="120"/>
      <c r="BD3016" s="120"/>
      <c r="BE3016" s="120"/>
      <c r="BF3016" s="120"/>
      <c r="BG3016" s="117"/>
      <c r="BH3016" s="117"/>
    </row>
    <row r="3017" spans="55:60" x14ac:dyDescent="0.2">
      <c r="BC3017" s="120"/>
      <c r="BD3017" s="120"/>
      <c r="BE3017" s="120"/>
      <c r="BF3017" s="120"/>
      <c r="BG3017" s="117"/>
      <c r="BH3017" s="117"/>
    </row>
    <row r="3018" spans="55:60" x14ac:dyDescent="0.2">
      <c r="BC3018" s="120"/>
      <c r="BD3018" s="120"/>
      <c r="BE3018" s="120"/>
      <c r="BF3018" s="120"/>
      <c r="BG3018" s="117"/>
      <c r="BH3018" s="117"/>
    </row>
    <row r="3019" spans="55:60" x14ac:dyDescent="0.2">
      <c r="BC3019" s="120"/>
      <c r="BD3019" s="120"/>
      <c r="BE3019" s="120"/>
      <c r="BF3019" s="120"/>
      <c r="BG3019" s="117"/>
      <c r="BH3019" s="117"/>
    </row>
    <row r="3020" spans="55:60" x14ac:dyDescent="0.2">
      <c r="BC3020" s="120"/>
      <c r="BD3020" s="120"/>
      <c r="BE3020" s="120"/>
      <c r="BF3020" s="120"/>
      <c r="BG3020" s="117"/>
      <c r="BH3020" s="117"/>
    </row>
    <row r="3021" spans="55:60" x14ac:dyDescent="0.2">
      <c r="BC3021" s="120"/>
      <c r="BD3021" s="120"/>
      <c r="BE3021" s="120"/>
      <c r="BF3021" s="120"/>
      <c r="BG3021" s="117"/>
      <c r="BH3021" s="117"/>
    </row>
    <row r="3022" spans="55:60" x14ac:dyDescent="0.2">
      <c r="BC3022" s="120"/>
      <c r="BD3022" s="120"/>
      <c r="BE3022" s="120"/>
      <c r="BF3022" s="120"/>
      <c r="BG3022" s="117"/>
      <c r="BH3022" s="117"/>
    </row>
    <row r="3023" spans="55:60" x14ac:dyDescent="0.2">
      <c r="BC3023" s="120"/>
      <c r="BD3023" s="120"/>
      <c r="BE3023" s="120"/>
      <c r="BF3023" s="120"/>
      <c r="BG3023" s="117"/>
      <c r="BH3023" s="117"/>
    </row>
    <row r="3024" spans="55:60" x14ac:dyDescent="0.2">
      <c r="BC3024" s="120"/>
      <c r="BD3024" s="120"/>
      <c r="BE3024" s="120"/>
      <c r="BF3024" s="120"/>
      <c r="BG3024" s="117"/>
      <c r="BH3024" s="117"/>
    </row>
    <row r="3025" spans="55:60" x14ac:dyDescent="0.2">
      <c r="BC3025" s="120"/>
      <c r="BD3025" s="120"/>
      <c r="BE3025" s="120"/>
      <c r="BF3025" s="120"/>
      <c r="BG3025" s="117"/>
      <c r="BH3025" s="117"/>
    </row>
    <row r="3026" spans="55:60" x14ac:dyDescent="0.2">
      <c r="BC3026" s="120"/>
      <c r="BD3026" s="120"/>
      <c r="BE3026" s="120"/>
      <c r="BF3026" s="120"/>
      <c r="BG3026" s="117"/>
      <c r="BH3026" s="117"/>
    </row>
    <row r="3027" spans="55:60" x14ac:dyDescent="0.2">
      <c r="BC3027" s="120"/>
      <c r="BD3027" s="120"/>
      <c r="BE3027" s="120"/>
      <c r="BF3027" s="120"/>
      <c r="BG3027" s="117"/>
      <c r="BH3027" s="117"/>
    </row>
    <row r="3028" spans="55:60" x14ac:dyDescent="0.2">
      <c r="BC3028" s="120"/>
      <c r="BD3028" s="120"/>
      <c r="BE3028" s="120"/>
      <c r="BF3028" s="120"/>
      <c r="BG3028" s="117"/>
      <c r="BH3028" s="117"/>
    </row>
    <row r="3029" spans="55:60" x14ac:dyDescent="0.2">
      <c r="BC3029" s="120"/>
      <c r="BD3029" s="120"/>
      <c r="BE3029" s="120"/>
      <c r="BF3029" s="120"/>
      <c r="BG3029" s="117"/>
      <c r="BH3029" s="117"/>
    </row>
    <row r="3030" spans="55:60" x14ac:dyDescent="0.2">
      <c r="BC3030" s="120"/>
      <c r="BD3030" s="120"/>
      <c r="BE3030" s="120"/>
      <c r="BF3030" s="120"/>
      <c r="BG3030" s="117"/>
      <c r="BH3030" s="117"/>
    </row>
    <row r="3031" spans="55:60" x14ac:dyDescent="0.2">
      <c r="BC3031" s="120"/>
      <c r="BD3031" s="120"/>
      <c r="BE3031" s="120"/>
      <c r="BF3031" s="120"/>
      <c r="BG3031" s="117"/>
      <c r="BH3031" s="117"/>
    </row>
    <row r="3032" spans="55:60" x14ac:dyDescent="0.2">
      <c r="BC3032" s="120"/>
      <c r="BD3032" s="120"/>
      <c r="BE3032" s="120"/>
      <c r="BF3032" s="120"/>
      <c r="BG3032" s="117"/>
      <c r="BH3032" s="117"/>
    </row>
    <row r="3033" spans="55:60" x14ac:dyDescent="0.2">
      <c r="BC3033" s="120"/>
      <c r="BD3033" s="120"/>
      <c r="BE3033" s="120"/>
      <c r="BF3033" s="120"/>
      <c r="BG3033" s="117"/>
      <c r="BH3033" s="117"/>
    </row>
    <row r="3034" spans="55:60" x14ac:dyDescent="0.2">
      <c r="BC3034" s="120"/>
      <c r="BD3034" s="120"/>
      <c r="BE3034" s="120"/>
      <c r="BF3034" s="120"/>
      <c r="BG3034" s="117"/>
      <c r="BH3034" s="117"/>
    </row>
    <row r="3035" spans="55:60" x14ac:dyDescent="0.2">
      <c r="BC3035" s="120"/>
      <c r="BD3035" s="120"/>
      <c r="BE3035" s="120"/>
      <c r="BF3035" s="120"/>
      <c r="BG3035" s="117"/>
      <c r="BH3035" s="117"/>
    </row>
    <row r="3036" spans="55:60" x14ac:dyDescent="0.2">
      <c r="BC3036" s="120"/>
      <c r="BD3036" s="120"/>
      <c r="BE3036" s="120"/>
      <c r="BF3036" s="120"/>
      <c r="BG3036" s="117"/>
      <c r="BH3036" s="117"/>
    </row>
    <row r="3037" spans="55:60" x14ac:dyDescent="0.2">
      <c r="BC3037" s="120"/>
      <c r="BD3037" s="120"/>
      <c r="BE3037" s="120"/>
      <c r="BF3037" s="120"/>
      <c r="BG3037" s="117"/>
      <c r="BH3037" s="117"/>
    </row>
    <row r="3038" spans="55:60" x14ac:dyDescent="0.2">
      <c r="BC3038" s="120"/>
      <c r="BD3038" s="120"/>
      <c r="BE3038" s="120"/>
      <c r="BF3038" s="120"/>
      <c r="BG3038" s="117"/>
      <c r="BH3038" s="117"/>
    </row>
    <row r="3039" spans="55:60" x14ac:dyDescent="0.2">
      <c r="BC3039" s="120"/>
      <c r="BD3039" s="120"/>
      <c r="BE3039" s="120"/>
      <c r="BF3039" s="120"/>
      <c r="BG3039" s="117"/>
      <c r="BH3039" s="117"/>
    </row>
    <row r="3040" spans="55:60" x14ac:dyDescent="0.2">
      <c r="BC3040" s="120"/>
      <c r="BD3040" s="120"/>
      <c r="BE3040" s="120"/>
      <c r="BF3040" s="120"/>
      <c r="BG3040" s="117"/>
      <c r="BH3040" s="117"/>
    </row>
    <row r="3041" spans="55:60" x14ac:dyDescent="0.2">
      <c r="BC3041" s="120"/>
      <c r="BD3041" s="120"/>
      <c r="BE3041" s="120"/>
      <c r="BF3041" s="120"/>
      <c r="BG3041" s="117"/>
      <c r="BH3041" s="117"/>
    </row>
    <row r="3042" spans="55:60" x14ac:dyDescent="0.2">
      <c r="BC3042" s="120"/>
      <c r="BD3042" s="120"/>
      <c r="BE3042" s="120"/>
      <c r="BF3042" s="120"/>
      <c r="BG3042" s="117"/>
      <c r="BH3042" s="117"/>
    </row>
    <row r="3043" spans="55:60" x14ac:dyDescent="0.2">
      <c r="BC3043" s="120"/>
      <c r="BD3043" s="120"/>
      <c r="BE3043" s="120"/>
      <c r="BF3043" s="120"/>
      <c r="BG3043" s="117"/>
      <c r="BH3043" s="117"/>
    </row>
    <row r="3044" spans="55:60" x14ac:dyDescent="0.2">
      <c r="BC3044" s="120"/>
      <c r="BD3044" s="120"/>
      <c r="BE3044" s="120"/>
      <c r="BF3044" s="120"/>
      <c r="BG3044" s="117"/>
      <c r="BH3044" s="117"/>
    </row>
    <row r="3045" spans="55:60" x14ac:dyDescent="0.2">
      <c r="BC3045" s="120"/>
      <c r="BD3045" s="120"/>
      <c r="BE3045" s="120"/>
      <c r="BF3045" s="120"/>
      <c r="BG3045" s="117"/>
      <c r="BH3045" s="117"/>
    </row>
    <row r="3046" spans="55:60" x14ac:dyDescent="0.2">
      <c r="BC3046" s="120"/>
      <c r="BD3046" s="120"/>
      <c r="BE3046" s="120"/>
      <c r="BF3046" s="120"/>
      <c r="BG3046" s="117"/>
      <c r="BH3046" s="117"/>
    </row>
    <row r="3047" spans="55:60" x14ac:dyDescent="0.2">
      <c r="BC3047" s="120"/>
      <c r="BD3047" s="120"/>
      <c r="BE3047" s="120"/>
      <c r="BF3047" s="120"/>
      <c r="BG3047" s="117"/>
      <c r="BH3047" s="117"/>
    </row>
    <row r="3048" spans="55:60" x14ac:dyDescent="0.2">
      <c r="BC3048" s="120"/>
      <c r="BD3048" s="120"/>
      <c r="BE3048" s="120"/>
      <c r="BF3048" s="120"/>
      <c r="BG3048" s="117"/>
      <c r="BH3048" s="117"/>
    </row>
    <row r="3049" spans="55:60" x14ac:dyDescent="0.2">
      <c r="BC3049" s="120"/>
      <c r="BD3049" s="120"/>
      <c r="BE3049" s="120"/>
      <c r="BF3049" s="120"/>
      <c r="BG3049" s="117"/>
      <c r="BH3049" s="117"/>
    </row>
    <row r="3050" spans="55:60" x14ac:dyDescent="0.2">
      <c r="BC3050" s="120"/>
      <c r="BD3050" s="120"/>
      <c r="BE3050" s="120"/>
      <c r="BF3050" s="120"/>
      <c r="BG3050" s="117"/>
      <c r="BH3050" s="117"/>
    </row>
    <row r="3051" spans="55:60" x14ac:dyDescent="0.2">
      <c r="BC3051" s="120"/>
      <c r="BD3051" s="120"/>
      <c r="BE3051" s="120"/>
      <c r="BF3051" s="120"/>
      <c r="BG3051" s="117"/>
      <c r="BH3051" s="117"/>
    </row>
    <row r="3052" spans="55:60" x14ac:dyDescent="0.2">
      <c r="BC3052" s="120"/>
      <c r="BD3052" s="120"/>
      <c r="BE3052" s="120"/>
      <c r="BF3052" s="120"/>
      <c r="BG3052" s="117"/>
      <c r="BH3052" s="117"/>
    </row>
    <row r="3053" spans="55:60" x14ac:dyDescent="0.2">
      <c r="BC3053" s="120"/>
      <c r="BD3053" s="120"/>
      <c r="BE3053" s="120"/>
      <c r="BF3053" s="120"/>
      <c r="BG3053" s="117"/>
      <c r="BH3053" s="117"/>
    </row>
    <row r="3054" spans="55:60" x14ac:dyDescent="0.2">
      <c r="BC3054" s="120"/>
      <c r="BD3054" s="120"/>
      <c r="BE3054" s="120"/>
      <c r="BF3054" s="120"/>
      <c r="BG3054" s="117"/>
      <c r="BH3054" s="117"/>
    </row>
    <row r="3055" spans="55:60" x14ac:dyDescent="0.2">
      <c r="BC3055" s="120"/>
      <c r="BD3055" s="120"/>
      <c r="BE3055" s="120"/>
      <c r="BF3055" s="120"/>
      <c r="BG3055" s="117"/>
      <c r="BH3055" s="117"/>
    </row>
    <row r="3056" spans="55:60" x14ac:dyDescent="0.2">
      <c r="BC3056" s="120"/>
      <c r="BD3056" s="120"/>
      <c r="BE3056" s="120"/>
      <c r="BF3056" s="120"/>
      <c r="BG3056" s="117"/>
      <c r="BH3056" s="117"/>
    </row>
    <row r="3057" spans="55:60" x14ac:dyDescent="0.2">
      <c r="BC3057" s="120"/>
      <c r="BD3057" s="120"/>
      <c r="BE3057" s="120"/>
      <c r="BF3057" s="120"/>
      <c r="BG3057" s="117"/>
      <c r="BH3057" s="117"/>
    </row>
    <row r="3058" spans="55:60" x14ac:dyDescent="0.2">
      <c r="BC3058" s="120"/>
      <c r="BD3058" s="120"/>
      <c r="BE3058" s="120"/>
      <c r="BF3058" s="120"/>
      <c r="BG3058" s="117"/>
      <c r="BH3058" s="117"/>
    </row>
    <row r="3059" spans="55:60" x14ac:dyDescent="0.2">
      <c r="BC3059" s="120"/>
      <c r="BD3059" s="120"/>
      <c r="BE3059" s="120"/>
      <c r="BF3059" s="120"/>
      <c r="BG3059" s="117"/>
      <c r="BH3059" s="117"/>
    </row>
    <row r="3060" spans="55:60" x14ac:dyDescent="0.2">
      <c r="BC3060" s="120"/>
      <c r="BD3060" s="120"/>
      <c r="BE3060" s="120"/>
      <c r="BF3060" s="120"/>
      <c r="BG3060" s="117"/>
      <c r="BH3060" s="117"/>
    </row>
    <row r="3061" spans="55:60" x14ac:dyDescent="0.2">
      <c r="BC3061" s="120"/>
      <c r="BD3061" s="120"/>
      <c r="BE3061" s="120"/>
      <c r="BF3061" s="120"/>
      <c r="BG3061" s="117"/>
      <c r="BH3061" s="117"/>
    </row>
    <row r="3062" spans="55:60" x14ac:dyDescent="0.2">
      <c r="BC3062" s="120"/>
      <c r="BD3062" s="120"/>
      <c r="BE3062" s="120"/>
      <c r="BF3062" s="120"/>
      <c r="BG3062" s="117"/>
      <c r="BH3062" s="117"/>
    </row>
    <row r="3063" spans="55:60" x14ac:dyDescent="0.2">
      <c r="BC3063" s="120"/>
      <c r="BD3063" s="120"/>
      <c r="BE3063" s="120"/>
      <c r="BF3063" s="120"/>
      <c r="BG3063" s="117"/>
      <c r="BH3063" s="117"/>
    </row>
    <row r="3064" spans="55:60" x14ac:dyDescent="0.2">
      <c r="BC3064" s="120"/>
      <c r="BD3064" s="120"/>
      <c r="BE3064" s="120"/>
      <c r="BF3064" s="120"/>
      <c r="BG3064" s="117"/>
      <c r="BH3064" s="117"/>
    </row>
    <row r="3065" spans="55:60" x14ac:dyDescent="0.2">
      <c r="BC3065" s="120"/>
      <c r="BD3065" s="120"/>
      <c r="BE3065" s="120"/>
      <c r="BF3065" s="120"/>
      <c r="BG3065" s="117"/>
      <c r="BH3065" s="117"/>
    </row>
    <row r="3066" spans="55:60" x14ac:dyDescent="0.2">
      <c r="BC3066" s="120"/>
      <c r="BD3066" s="120"/>
      <c r="BE3066" s="120"/>
      <c r="BF3066" s="120"/>
      <c r="BG3066" s="117"/>
      <c r="BH3066" s="117"/>
    </row>
    <row r="3067" spans="55:60" x14ac:dyDescent="0.2">
      <c r="BC3067" s="120"/>
      <c r="BD3067" s="120"/>
      <c r="BE3067" s="120"/>
      <c r="BF3067" s="120"/>
      <c r="BG3067" s="117"/>
      <c r="BH3067" s="117"/>
    </row>
    <row r="3068" spans="55:60" x14ac:dyDescent="0.2">
      <c r="BC3068" s="120"/>
      <c r="BD3068" s="120"/>
      <c r="BE3068" s="120"/>
      <c r="BF3068" s="120"/>
      <c r="BG3068" s="117"/>
      <c r="BH3068" s="117"/>
    </row>
    <row r="3069" spans="55:60" x14ac:dyDescent="0.2">
      <c r="BC3069" s="120"/>
      <c r="BD3069" s="120"/>
      <c r="BE3069" s="120"/>
      <c r="BF3069" s="120"/>
      <c r="BG3069" s="117"/>
      <c r="BH3069" s="117"/>
    </row>
    <row r="3070" spans="55:60" x14ac:dyDescent="0.2">
      <c r="BC3070" s="120"/>
      <c r="BD3070" s="120"/>
      <c r="BE3070" s="120"/>
      <c r="BF3070" s="120"/>
      <c r="BG3070" s="117"/>
      <c r="BH3070" s="117"/>
    </row>
    <row r="3071" spans="55:60" x14ac:dyDescent="0.2">
      <c r="BC3071" s="120"/>
      <c r="BD3071" s="120"/>
      <c r="BE3071" s="120"/>
      <c r="BF3071" s="120"/>
      <c r="BG3071" s="117"/>
      <c r="BH3071" s="117"/>
    </row>
    <row r="3072" spans="55:60" x14ac:dyDescent="0.2">
      <c r="BC3072" s="120"/>
      <c r="BD3072" s="120"/>
      <c r="BE3072" s="120"/>
      <c r="BF3072" s="120"/>
      <c r="BG3072" s="117"/>
      <c r="BH3072" s="117"/>
    </row>
    <row r="3073" spans="55:60" x14ac:dyDescent="0.2">
      <c r="BC3073" s="120"/>
      <c r="BD3073" s="120"/>
      <c r="BE3073" s="120"/>
      <c r="BF3073" s="120"/>
      <c r="BG3073" s="117"/>
      <c r="BH3073" s="117"/>
    </row>
    <row r="3074" spans="55:60" x14ac:dyDescent="0.2">
      <c r="BC3074" s="120"/>
      <c r="BD3074" s="120"/>
      <c r="BE3074" s="120"/>
      <c r="BF3074" s="120"/>
      <c r="BG3074" s="117"/>
      <c r="BH3074" s="117"/>
    </row>
    <row r="3075" spans="55:60" x14ac:dyDescent="0.2">
      <c r="BC3075" s="120"/>
      <c r="BD3075" s="120"/>
      <c r="BE3075" s="120"/>
      <c r="BF3075" s="120"/>
      <c r="BG3075" s="117"/>
      <c r="BH3075" s="117"/>
    </row>
    <row r="3076" spans="55:60" x14ac:dyDescent="0.2">
      <c r="BC3076" s="120"/>
      <c r="BD3076" s="120"/>
      <c r="BE3076" s="120"/>
      <c r="BF3076" s="120"/>
      <c r="BG3076" s="117"/>
      <c r="BH3076" s="117"/>
    </row>
    <row r="3077" spans="55:60" x14ac:dyDescent="0.2">
      <c r="BC3077" s="120"/>
      <c r="BD3077" s="120"/>
      <c r="BE3077" s="120"/>
      <c r="BF3077" s="120"/>
      <c r="BG3077" s="117"/>
      <c r="BH3077" s="117"/>
    </row>
    <row r="3078" spans="55:60" x14ac:dyDescent="0.2">
      <c r="BC3078" s="120"/>
      <c r="BD3078" s="120"/>
      <c r="BE3078" s="120"/>
      <c r="BF3078" s="120"/>
      <c r="BG3078" s="117"/>
      <c r="BH3078" s="117"/>
    </row>
    <row r="3079" spans="55:60" x14ac:dyDescent="0.2">
      <c r="BC3079" s="120"/>
      <c r="BD3079" s="120"/>
      <c r="BE3079" s="120"/>
      <c r="BF3079" s="120"/>
      <c r="BG3079" s="117"/>
      <c r="BH3079" s="117"/>
    </row>
    <row r="3080" spans="55:60" x14ac:dyDescent="0.2">
      <c r="BC3080" s="120"/>
      <c r="BD3080" s="120"/>
      <c r="BE3080" s="120"/>
      <c r="BF3080" s="120"/>
      <c r="BG3080" s="117"/>
      <c r="BH3080" s="117"/>
    </row>
    <row r="3081" spans="55:60" x14ac:dyDescent="0.2">
      <c r="BC3081" s="120"/>
      <c r="BD3081" s="120"/>
      <c r="BE3081" s="120"/>
      <c r="BF3081" s="120"/>
      <c r="BG3081" s="117"/>
      <c r="BH3081" s="117"/>
    </row>
    <row r="3082" spans="55:60" x14ac:dyDescent="0.2">
      <c r="BC3082" s="120"/>
      <c r="BD3082" s="120"/>
      <c r="BE3082" s="120"/>
      <c r="BF3082" s="120"/>
      <c r="BG3082" s="117"/>
      <c r="BH3082" s="117"/>
    </row>
    <row r="3083" spans="55:60" x14ac:dyDescent="0.2">
      <c r="BC3083" s="120"/>
      <c r="BD3083" s="120"/>
      <c r="BE3083" s="120"/>
      <c r="BF3083" s="120"/>
      <c r="BG3083" s="117"/>
      <c r="BH3083" s="117"/>
    </row>
    <row r="3084" spans="55:60" x14ac:dyDescent="0.2">
      <c r="BC3084" s="120"/>
      <c r="BD3084" s="120"/>
      <c r="BE3084" s="120"/>
      <c r="BF3084" s="120"/>
      <c r="BG3084" s="117"/>
      <c r="BH3084" s="117"/>
    </row>
    <row r="3085" spans="55:60" x14ac:dyDescent="0.2">
      <c r="BC3085" s="120"/>
      <c r="BD3085" s="120"/>
      <c r="BE3085" s="120"/>
      <c r="BF3085" s="120"/>
      <c r="BG3085" s="117"/>
      <c r="BH3085" s="117"/>
    </row>
    <row r="3086" spans="55:60" x14ac:dyDescent="0.2">
      <c r="BC3086" s="120"/>
      <c r="BD3086" s="120"/>
      <c r="BE3086" s="120"/>
      <c r="BF3086" s="120"/>
      <c r="BG3086" s="117"/>
      <c r="BH3086" s="117"/>
    </row>
    <row r="3087" spans="55:60" x14ac:dyDescent="0.2">
      <c r="BC3087" s="120"/>
      <c r="BD3087" s="120"/>
      <c r="BE3087" s="120"/>
      <c r="BF3087" s="120"/>
      <c r="BG3087" s="117"/>
      <c r="BH3087" s="117"/>
    </row>
    <row r="3088" spans="55:60" x14ac:dyDescent="0.2">
      <c r="BC3088" s="120"/>
      <c r="BD3088" s="120"/>
      <c r="BE3088" s="120"/>
      <c r="BF3088" s="120"/>
      <c r="BG3088" s="117"/>
      <c r="BH3088" s="117"/>
    </row>
    <row r="3089" spans="55:60" x14ac:dyDescent="0.2">
      <c r="BC3089" s="120"/>
      <c r="BD3089" s="120"/>
      <c r="BE3089" s="120"/>
      <c r="BF3089" s="120"/>
      <c r="BG3089" s="117"/>
      <c r="BH3089" s="117"/>
    </row>
    <row r="3090" spans="55:60" x14ac:dyDescent="0.2">
      <c r="BC3090" s="120"/>
      <c r="BD3090" s="120"/>
      <c r="BE3090" s="120"/>
      <c r="BF3090" s="120"/>
      <c r="BG3090" s="117"/>
      <c r="BH3090" s="117"/>
    </row>
    <row r="3091" spans="55:60" x14ac:dyDescent="0.2">
      <c r="BC3091" s="120"/>
      <c r="BD3091" s="120"/>
      <c r="BE3091" s="120"/>
      <c r="BF3091" s="120"/>
      <c r="BG3091" s="117"/>
      <c r="BH3091" s="117"/>
    </row>
    <row r="3092" spans="55:60" x14ac:dyDescent="0.2">
      <c r="BC3092" s="120"/>
      <c r="BD3092" s="120"/>
      <c r="BE3092" s="120"/>
      <c r="BF3092" s="120"/>
      <c r="BG3092" s="117"/>
      <c r="BH3092" s="117"/>
    </row>
    <row r="3093" spans="55:60" x14ac:dyDescent="0.2">
      <c r="BC3093" s="120"/>
      <c r="BD3093" s="120"/>
      <c r="BE3093" s="120"/>
      <c r="BF3093" s="120"/>
      <c r="BG3093" s="117"/>
      <c r="BH3093" s="117"/>
    </row>
    <row r="3094" spans="55:60" x14ac:dyDescent="0.2">
      <c r="BC3094" s="120"/>
      <c r="BD3094" s="120"/>
      <c r="BE3094" s="120"/>
      <c r="BF3094" s="120"/>
      <c r="BG3094" s="117"/>
      <c r="BH3094" s="117"/>
    </row>
    <row r="3095" spans="55:60" x14ac:dyDescent="0.2">
      <c r="BC3095" s="120"/>
      <c r="BD3095" s="120"/>
      <c r="BE3095" s="120"/>
      <c r="BF3095" s="120"/>
      <c r="BG3095" s="117"/>
      <c r="BH3095" s="117"/>
    </row>
    <row r="3096" spans="55:60" x14ac:dyDescent="0.2">
      <c r="BC3096" s="120"/>
      <c r="BD3096" s="120"/>
      <c r="BE3096" s="120"/>
      <c r="BF3096" s="120"/>
      <c r="BG3096" s="117"/>
      <c r="BH3096" s="117"/>
    </row>
    <row r="3097" spans="55:60" x14ac:dyDescent="0.2">
      <c r="BC3097" s="120"/>
      <c r="BD3097" s="120"/>
      <c r="BE3097" s="120"/>
      <c r="BF3097" s="120"/>
      <c r="BG3097" s="117"/>
      <c r="BH3097" s="117"/>
    </row>
    <row r="3098" spans="55:60" x14ac:dyDescent="0.2">
      <c r="BC3098" s="120"/>
      <c r="BD3098" s="120"/>
      <c r="BE3098" s="120"/>
      <c r="BF3098" s="120"/>
      <c r="BG3098" s="117"/>
      <c r="BH3098" s="117"/>
    </row>
    <row r="3099" spans="55:60" x14ac:dyDescent="0.2">
      <c r="BC3099" s="120"/>
      <c r="BD3099" s="120"/>
      <c r="BE3099" s="120"/>
      <c r="BF3099" s="120"/>
      <c r="BG3099" s="117"/>
      <c r="BH3099" s="117"/>
    </row>
    <row r="3100" spans="55:60" x14ac:dyDescent="0.2">
      <c r="BC3100" s="120"/>
      <c r="BD3100" s="120"/>
      <c r="BE3100" s="120"/>
      <c r="BF3100" s="120"/>
      <c r="BG3100" s="117"/>
      <c r="BH3100" s="117"/>
    </row>
    <row r="3101" spans="55:60" x14ac:dyDescent="0.2">
      <c r="BC3101" s="120"/>
      <c r="BD3101" s="120"/>
      <c r="BE3101" s="120"/>
      <c r="BF3101" s="120"/>
      <c r="BG3101" s="117"/>
      <c r="BH3101" s="117"/>
    </row>
    <row r="3102" spans="55:60" x14ac:dyDescent="0.2">
      <c r="BC3102" s="120"/>
      <c r="BD3102" s="120"/>
      <c r="BE3102" s="120"/>
      <c r="BF3102" s="120"/>
      <c r="BG3102" s="117"/>
      <c r="BH3102" s="117"/>
    </row>
    <row r="3103" spans="55:60" x14ac:dyDescent="0.2">
      <c r="BC3103" s="120"/>
      <c r="BD3103" s="120"/>
      <c r="BE3103" s="120"/>
      <c r="BF3103" s="120"/>
      <c r="BG3103" s="117"/>
      <c r="BH3103" s="117"/>
    </row>
    <row r="3104" spans="55:60" x14ac:dyDescent="0.2">
      <c r="BC3104" s="120"/>
      <c r="BD3104" s="120"/>
      <c r="BE3104" s="120"/>
      <c r="BF3104" s="120"/>
      <c r="BG3104" s="117"/>
      <c r="BH3104" s="117"/>
    </row>
    <row r="3105" spans="55:60" x14ac:dyDescent="0.2">
      <c r="BC3105" s="120"/>
      <c r="BD3105" s="120"/>
      <c r="BE3105" s="120"/>
      <c r="BF3105" s="120"/>
      <c r="BG3105" s="117"/>
      <c r="BH3105" s="117"/>
    </row>
    <row r="3106" spans="55:60" x14ac:dyDescent="0.2">
      <c r="BC3106" s="120"/>
      <c r="BD3106" s="120"/>
      <c r="BE3106" s="120"/>
      <c r="BF3106" s="120"/>
      <c r="BG3106" s="117"/>
      <c r="BH3106" s="117"/>
    </row>
    <row r="3107" spans="55:60" x14ac:dyDescent="0.2">
      <c r="BC3107" s="120"/>
      <c r="BD3107" s="120"/>
      <c r="BE3107" s="120"/>
      <c r="BF3107" s="120"/>
      <c r="BG3107" s="117"/>
      <c r="BH3107" s="117"/>
    </row>
    <row r="3108" spans="55:60" x14ac:dyDescent="0.2">
      <c r="BC3108" s="120"/>
      <c r="BD3108" s="120"/>
      <c r="BE3108" s="120"/>
      <c r="BF3108" s="120"/>
      <c r="BG3108" s="117"/>
      <c r="BH3108" s="117"/>
    </row>
    <row r="3109" spans="55:60" x14ac:dyDescent="0.2">
      <c r="BC3109" s="120"/>
      <c r="BD3109" s="120"/>
      <c r="BE3109" s="120"/>
      <c r="BF3109" s="120"/>
      <c r="BG3109" s="117"/>
      <c r="BH3109" s="117"/>
    </row>
    <row r="3110" spans="55:60" x14ac:dyDescent="0.2">
      <c r="BC3110" s="120"/>
      <c r="BD3110" s="120"/>
      <c r="BE3110" s="120"/>
      <c r="BF3110" s="120"/>
      <c r="BG3110" s="117"/>
      <c r="BH3110" s="117"/>
    </row>
    <row r="3111" spans="55:60" x14ac:dyDescent="0.2">
      <c r="BC3111" s="120"/>
      <c r="BD3111" s="120"/>
      <c r="BE3111" s="120"/>
      <c r="BF3111" s="120"/>
      <c r="BG3111" s="117"/>
      <c r="BH3111" s="117"/>
    </row>
    <row r="3112" spans="55:60" x14ac:dyDescent="0.2">
      <c r="BC3112" s="120"/>
      <c r="BD3112" s="120"/>
      <c r="BE3112" s="120"/>
      <c r="BF3112" s="120"/>
      <c r="BG3112" s="117"/>
      <c r="BH3112" s="117"/>
    </row>
    <row r="3113" spans="55:60" x14ac:dyDescent="0.2">
      <c r="BC3113" s="120"/>
      <c r="BD3113" s="120"/>
      <c r="BE3113" s="120"/>
      <c r="BF3113" s="120"/>
      <c r="BG3113" s="117"/>
      <c r="BH3113" s="117"/>
    </row>
    <row r="3114" spans="55:60" x14ac:dyDescent="0.2">
      <c r="BC3114" s="120"/>
      <c r="BD3114" s="120"/>
      <c r="BE3114" s="120"/>
      <c r="BF3114" s="120"/>
      <c r="BG3114" s="117"/>
      <c r="BH3114" s="117"/>
    </row>
    <row r="3115" spans="55:60" x14ac:dyDescent="0.2">
      <c r="BC3115" s="120"/>
      <c r="BD3115" s="120"/>
      <c r="BE3115" s="120"/>
      <c r="BF3115" s="120"/>
      <c r="BG3115" s="117"/>
      <c r="BH3115" s="117"/>
    </row>
    <row r="3116" spans="55:60" x14ac:dyDescent="0.2">
      <c r="BC3116" s="120"/>
      <c r="BD3116" s="120"/>
      <c r="BE3116" s="120"/>
      <c r="BF3116" s="120"/>
      <c r="BG3116" s="117"/>
      <c r="BH3116" s="117"/>
    </row>
    <row r="3117" spans="55:60" x14ac:dyDescent="0.2">
      <c r="BC3117" s="120"/>
      <c r="BD3117" s="120"/>
      <c r="BE3117" s="120"/>
      <c r="BF3117" s="120"/>
      <c r="BG3117" s="117"/>
      <c r="BH3117" s="117"/>
    </row>
    <row r="3118" spans="55:60" x14ac:dyDescent="0.2">
      <c r="BC3118" s="120"/>
      <c r="BD3118" s="120"/>
      <c r="BE3118" s="120"/>
      <c r="BF3118" s="120"/>
      <c r="BG3118" s="117"/>
      <c r="BH3118" s="117"/>
    </row>
    <row r="3119" spans="55:60" x14ac:dyDescent="0.2">
      <c r="BC3119" s="120"/>
      <c r="BD3119" s="120"/>
      <c r="BE3119" s="120"/>
      <c r="BF3119" s="120"/>
      <c r="BG3119" s="117"/>
      <c r="BH3119" s="117"/>
    </row>
    <row r="3120" spans="55:60" x14ac:dyDescent="0.2">
      <c r="BC3120" s="120"/>
      <c r="BD3120" s="120"/>
      <c r="BE3120" s="120"/>
      <c r="BF3120" s="120"/>
      <c r="BG3120" s="117"/>
      <c r="BH3120" s="117"/>
    </row>
    <row r="3121" spans="55:60" x14ac:dyDescent="0.2">
      <c r="BC3121" s="120"/>
      <c r="BD3121" s="120"/>
      <c r="BE3121" s="120"/>
      <c r="BF3121" s="120"/>
      <c r="BG3121" s="117"/>
      <c r="BH3121" s="117"/>
    </row>
    <row r="3122" spans="55:60" x14ac:dyDescent="0.2">
      <c r="BC3122" s="120"/>
      <c r="BD3122" s="120"/>
      <c r="BE3122" s="120"/>
      <c r="BF3122" s="120"/>
      <c r="BG3122" s="117"/>
      <c r="BH3122" s="117"/>
    </row>
    <row r="3123" spans="55:60" x14ac:dyDescent="0.2">
      <c r="BC3123" s="120"/>
      <c r="BD3123" s="120"/>
      <c r="BE3123" s="120"/>
      <c r="BF3123" s="120"/>
      <c r="BG3123" s="117"/>
      <c r="BH3123" s="117"/>
    </row>
    <row r="3124" spans="55:60" x14ac:dyDescent="0.2">
      <c r="BC3124" s="120"/>
      <c r="BD3124" s="120"/>
      <c r="BE3124" s="120"/>
      <c r="BF3124" s="120"/>
      <c r="BG3124" s="117"/>
      <c r="BH3124" s="117"/>
    </row>
    <row r="3125" spans="55:60" x14ac:dyDescent="0.2">
      <c r="BC3125" s="120"/>
      <c r="BD3125" s="120"/>
      <c r="BE3125" s="120"/>
      <c r="BF3125" s="120"/>
      <c r="BG3125" s="117"/>
      <c r="BH3125" s="117"/>
    </row>
    <row r="3126" spans="55:60" x14ac:dyDescent="0.2">
      <c r="BC3126" s="120"/>
      <c r="BD3126" s="120"/>
      <c r="BE3126" s="120"/>
      <c r="BF3126" s="120"/>
      <c r="BG3126" s="117"/>
      <c r="BH3126" s="117"/>
    </row>
    <row r="3127" spans="55:60" x14ac:dyDescent="0.2">
      <c r="BC3127" s="120"/>
      <c r="BD3127" s="120"/>
      <c r="BE3127" s="120"/>
      <c r="BF3127" s="120"/>
      <c r="BG3127" s="117"/>
      <c r="BH3127" s="117"/>
    </row>
    <row r="3128" spans="55:60" x14ac:dyDescent="0.2">
      <c r="BC3128" s="120"/>
      <c r="BD3128" s="120"/>
      <c r="BE3128" s="120"/>
      <c r="BF3128" s="120"/>
      <c r="BG3128" s="117"/>
      <c r="BH3128" s="117"/>
    </row>
    <row r="3129" spans="55:60" x14ac:dyDescent="0.2">
      <c r="BC3129" s="120"/>
      <c r="BD3129" s="120"/>
      <c r="BE3129" s="120"/>
      <c r="BF3129" s="120"/>
      <c r="BG3129" s="117"/>
      <c r="BH3129" s="117"/>
    </row>
    <row r="3130" spans="55:60" x14ac:dyDescent="0.2">
      <c r="BC3130" s="120"/>
      <c r="BD3130" s="120"/>
      <c r="BE3130" s="120"/>
      <c r="BF3130" s="120"/>
      <c r="BG3130" s="117"/>
      <c r="BH3130" s="117"/>
    </row>
    <row r="3131" spans="55:60" x14ac:dyDescent="0.2">
      <c r="BC3131" s="120"/>
      <c r="BD3131" s="120"/>
      <c r="BE3131" s="120"/>
      <c r="BF3131" s="120"/>
      <c r="BG3131" s="117"/>
      <c r="BH3131" s="117"/>
    </row>
    <row r="3132" spans="55:60" x14ac:dyDescent="0.2">
      <c r="BC3132" s="120"/>
      <c r="BD3132" s="120"/>
      <c r="BE3132" s="120"/>
      <c r="BF3132" s="120"/>
      <c r="BG3132" s="117"/>
      <c r="BH3132" s="117"/>
    </row>
    <row r="3133" spans="55:60" x14ac:dyDescent="0.2">
      <c r="BC3133" s="120"/>
      <c r="BD3133" s="120"/>
      <c r="BE3133" s="120"/>
      <c r="BF3133" s="120"/>
      <c r="BG3133" s="117"/>
      <c r="BH3133" s="117"/>
    </row>
    <row r="3134" spans="55:60" x14ac:dyDescent="0.2">
      <c r="BC3134" s="120"/>
      <c r="BD3134" s="120"/>
      <c r="BE3134" s="120"/>
      <c r="BF3134" s="120"/>
      <c r="BG3134" s="117"/>
      <c r="BH3134" s="117"/>
    </row>
    <row r="3135" spans="55:60" x14ac:dyDescent="0.2">
      <c r="BC3135" s="120"/>
      <c r="BD3135" s="120"/>
      <c r="BE3135" s="120"/>
      <c r="BF3135" s="120"/>
      <c r="BG3135" s="117"/>
      <c r="BH3135" s="117"/>
    </row>
    <row r="3136" spans="55:60" x14ac:dyDescent="0.2">
      <c r="BC3136" s="120"/>
      <c r="BD3136" s="120"/>
      <c r="BE3136" s="120"/>
      <c r="BF3136" s="120"/>
      <c r="BG3136" s="117"/>
      <c r="BH3136" s="117"/>
    </row>
    <row r="3137" spans="55:60" x14ac:dyDescent="0.2">
      <c r="BC3137" s="120"/>
      <c r="BD3137" s="120"/>
      <c r="BE3137" s="120"/>
      <c r="BF3137" s="120"/>
      <c r="BG3137" s="117"/>
      <c r="BH3137" s="117"/>
    </row>
    <row r="3138" spans="55:60" x14ac:dyDescent="0.2">
      <c r="BC3138" s="120"/>
      <c r="BD3138" s="120"/>
      <c r="BE3138" s="120"/>
      <c r="BF3138" s="120"/>
      <c r="BG3138" s="117"/>
      <c r="BH3138" s="117"/>
    </row>
    <row r="3139" spans="55:60" x14ac:dyDescent="0.2">
      <c r="BC3139" s="120"/>
      <c r="BD3139" s="120"/>
      <c r="BE3139" s="120"/>
      <c r="BF3139" s="120"/>
      <c r="BG3139" s="117"/>
      <c r="BH3139" s="117"/>
    </row>
    <row r="3140" spans="55:60" x14ac:dyDescent="0.2">
      <c r="BC3140" s="120"/>
      <c r="BD3140" s="120"/>
      <c r="BE3140" s="120"/>
      <c r="BF3140" s="120"/>
      <c r="BG3140" s="117"/>
      <c r="BH3140" s="117"/>
    </row>
    <row r="3141" spans="55:60" x14ac:dyDescent="0.2">
      <c r="BC3141" s="120"/>
      <c r="BD3141" s="120"/>
      <c r="BE3141" s="120"/>
      <c r="BF3141" s="120"/>
      <c r="BG3141" s="117"/>
      <c r="BH3141" s="117"/>
    </row>
    <row r="3142" spans="55:60" x14ac:dyDescent="0.2">
      <c r="BC3142" s="120"/>
      <c r="BD3142" s="120"/>
      <c r="BE3142" s="120"/>
      <c r="BF3142" s="120"/>
      <c r="BG3142" s="117"/>
      <c r="BH3142" s="117"/>
    </row>
    <row r="3143" spans="55:60" x14ac:dyDescent="0.2">
      <c r="BC3143" s="120"/>
      <c r="BD3143" s="120"/>
      <c r="BE3143" s="120"/>
      <c r="BF3143" s="120"/>
      <c r="BG3143" s="117"/>
      <c r="BH3143" s="117"/>
    </row>
    <row r="3144" spans="55:60" x14ac:dyDescent="0.2">
      <c r="BC3144" s="120"/>
      <c r="BD3144" s="120"/>
      <c r="BE3144" s="120"/>
      <c r="BF3144" s="120"/>
      <c r="BG3144" s="117"/>
      <c r="BH3144" s="117"/>
    </row>
    <row r="3145" spans="55:60" x14ac:dyDescent="0.2">
      <c r="BC3145" s="120"/>
      <c r="BD3145" s="120"/>
      <c r="BE3145" s="120"/>
      <c r="BF3145" s="120"/>
      <c r="BG3145" s="117"/>
      <c r="BH3145" s="117"/>
    </row>
    <row r="3146" spans="55:60" x14ac:dyDescent="0.2">
      <c r="BC3146" s="120"/>
      <c r="BD3146" s="120"/>
      <c r="BE3146" s="120"/>
      <c r="BF3146" s="120"/>
      <c r="BG3146" s="117"/>
      <c r="BH3146" s="117"/>
    </row>
    <row r="3147" spans="55:60" x14ac:dyDescent="0.2">
      <c r="BC3147" s="120"/>
      <c r="BD3147" s="120"/>
      <c r="BE3147" s="120"/>
      <c r="BF3147" s="120"/>
      <c r="BG3147" s="117"/>
      <c r="BH3147" s="117"/>
    </row>
    <row r="3148" spans="55:60" x14ac:dyDescent="0.2">
      <c r="BC3148" s="120"/>
      <c r="BD3148" s="120"/>
      <c r="BE3148" s="120"/>
      <c r="BF3148" s="120"/>
      <c r="BG3148" s="117"/>
      <c r="BH3148" s="117"/>
    </row>
    <row r="3149" spans="55:60" x14ac:dyDescent="0.2">
      <c r="BC3149" s="120"/>
      <c r="BD3149" s="120"/>
      <c r="BE3149" s="120"/>
      <c r="BF3149" s="120"/>
      <c r="BG3149" s="117"/>
      <c r="BH3149" s="117"/>
    </row>
    <row r="3150" spans="55:60" x14ac:dyDescent="0.2">
      <c r="BC3150" s="120"/>
      <c r="BD3150" s="120"/>
      <c r="BE3150" s="120"/>
      <c r="BF3150" s="120"/>
      <c r="BG3150" s="117"/>
      <c r="BH3150" s="117"/>
    </row>
    <row r="3151" spans="55:60" x14ac:dyDescent="0.2">
      <c r="BC3151" s="120"/>
      <c r="BD3151" s="120"/>
      <c r="BE3151" s="120"/>
      <c r="BF3151" s="120"/>
      <c r="BG3151" s="117"/>
      <c r="BH3151" s="117"/>
    </row>
    <row r="3152" spans="55:60" x14ac:dyDescent="0.2">
      <c r="BC3152" s="120"/>
      <c r="BD3152" s="120"/>
      <c r="BE3152" s="120"/>
      <c r="BF3152" s="120"/>
      <c r="BG3152" s="117"/>
      <c r="BH3152" s="117"/>
    </row>
    <row r="3153" spans="55:60" x14ac:dyDescent="0.2">
      <c r="BC3153" s="120"/>
      <c r="BD3153" s="120"/>
      <c r="BE3153" s="120"/>
      <c r="BF3153" s="120"/>
      <c r="BG3153" s="117"/>
      <c r="BH3153" s="117"/>
    </row>
    <row r="3154" spans="55:60" x14ac:dyDescent="0.2">
      <c r="BC3154" s="120"/>
      <c r="BD3154" s="120"/>
      <c r="BE3154" s="120"/>
      <c r="BF3154" s="120"/>
      <c r="BG3154" s="117"/>
      <c r="BH3154" s="117"/>
    </row>
    <row r="3155" spans="55:60" x14ac:dyDescent="0.2">
      <c r="BC3155" s="120"/>
      <c r="BD3155" s="120"/>
      <c r="BE3155" s="120"/>
      <c r="BF3155" s="120"/>
      <c r="BG3155" s="117"/>
      <c r="BH3155" s="117"/>
    </row>
    <row r="3156" spans="55:60" x14ac:dyDescent="0.2">
      <c r="BC3156" s="120"/>
      <c r="BD3156" s="120"/>
      <c r="BE3156" s="120"/>
      <c r="BF3156" s="120"/>
      <c r="BG3156" s="117"/>
      <c r="BH3156" s="117"/>
    </row>
    <row r="3157" spans="55:60" x14ac:dyDescent="0.2">
      <c r="BC3157" s="120"/>
      <c r="BD3157" s="120"/>
      <c r="BE3157" s="120"/>
      <c r="BF3157" s="120"/>
      <c r="BG3157" s="117"/>
      <c r="BH3157" s="117"/>
    </row>
    <row r="3158" spans="55:60" x14ac:dyDescent="0.2">
      <c r="BC3158" s="120"/>
      <c r="BD3158" s="120"/>
      <c r="BE3158" s="120"/>
      <c r="BF3158" s="120"/>
      <c r="BG3158" s="117"/>
      <c r="BH3158" s="117"/>
    </row>
    <row r="3159" spans="55:60" x14ac:dyDescent="0.2">
      <c r="BC3159" s="120"/>
      <c r="BD3159" s="120"/>
      <c r="BE3159" s="120"/>
      <c r="BF3159" s="120"/>
      <c r="BG3159" s="117"/>
      <c r="BH3159" s="117"/>
    </row>
    <row r="3160" spans="55:60" x14ac:dyDescent="0.2">
      <c r="BC3160" s="120"/>
      <c r="BD3160" s="120"/>
      <c r="BE3160" s="120"/>
      <c r="BF3160" s="120"/>
      <c r="BG3160" s="117"/>
      <c r="BH3160" s="117"/>
    </row>
    <row r="3161" spans="55:60" x14ac:dyDescent="0.2">
      <c r="BC3161" s="120"/>
      <c r="BD3161" s="120"/>
      <c r="BE3161" s="120"/>
      <c r="BF3161" s="120"/>
      <c r="BG3161" s="117"/>
      <c r="BH3161" s="117"/>
    </row>
    <row r="3162" spans="55:60" x14ac:dyDescent="0.2">
      <c r="BC3162" s="120"/>
      <c r="BD3162" s="120"/>
      <c r="BE3162" s="120"/>
      <c r="BF3162" s="120"/>
      <c r="BG3162" s="117"/>
      <c r="BH3162" s="117"/>
    </row>
    <row r="3163" spans="55:60" x14ac:dyDescent="0.2">
      <c r="BC3163" s="120"/>
      <c r="BD3163" s="120"/>
      <c r="BE3163" s="120"/>
      <c r="BF3163" s="120"/>
      <c r="BG3163" s="117"/>
      <c r="BH3163" s="117"/>
    </row>
    <row r="3164" spans="55:60" x14ac:dyDescent="0.2">
      <c r="BC3164" s="120"/>
      <c r="BD3164" s="120"/>
      <c r="BE3164" s="120"/>
      <c r="BF3164" s="120"/>
      <c r="BG3164" s="117"/>
      <c r="BH3164" s="117"/>
    </row>
    <row r="3165" spans="55:60" x14ac:dyDescent="0.2">
      <c r="BC3165" s="120"/>
      <c r="BD3165" s="120"/>
      <c r="BE3165" s="120"/>
      <c r="BF3165" s="120"/>
      <c r="BG3165" s="117"/>
      <c r="BH3165" s="117"/>
    </row>
    <row r="3166" spans="55:60" x14ac:dyDescent="0.2">
      <c r="BC3166" s="120"/>
      <c r="BD3166" s="120"/>
      <c r="BE3166" s="120"/>
      <c r="BF3166" s="120"/>
      <c r="BG3166" s="117"/>
      <c r="BH3166" s="117"/>
    </row>
    <row r="3167" spans="55:60" x14ac:dyDescent="0.2">
      <c r="BC3167" s="120"/>
      <c r="BD3167" s="120"/>
      <c r="BE3167" s="120"/>
      <c r="BF3167" s="120"/>
      <c r="BG3167" s="117"/>
      <c r="BH3167" s="117"/>
    </row>
    <row r="3168" spans="55:60" x14ac:dyDescent="0.2">
      <c r="BC3168" s="120"/>
      <c r="BD3168" s="120"/>
      <c r="BE3168" s="120"/>
      <c r="BF3168" s="120"/>
      <c r="BG3168" s="117"/>
      <c r="BH3168" s="117"/>
    </row>
    <row r="3169" spans="55:60" x14ac:dyDescent="0.2">
      <c r="BC3169" s="120"/>
      <c r="BD3169" s="120"/>
      <c r="BE3169" s="120"/>
      <c r="BF3169" s="120"/>
      <c r="BG3169" s="117"/>
      <c r="BH3169" s="117"/>
    </row>
    <row r="3170" spans="55:60" x14ac:dyDescent="0.2">
      <c r="BC3170" s="120"/>
      <c r="BD3170" s="120"/>
      <c r="BE3170" s="120"/>
      <c r="BF3170" s="120"/>
      <c r="BG3170" s="117"/>
      <c r="BH3170" s="117"/>
    </row>
    <row r="3171" spans="55:60" x14ac:dyDescent="0.2">
      <c r="BC3171" s="120"/>
      <c r="BD3171" s="120"/>
      <c r="BE3171" s="120"/>
      <c r="BF3171" s="120"/>
      <c r="BG3171" s="117"/>
      <c r="BH3171" s="117"/>
    </row>
    <row r="3172" spans="55:60" x14ac:dyDescent="0.2">
      <c r="BC3172" s="120"/>
      <c r="BD3172" s="120"/>
      <c r="BE3172" s="120"/>
      <c r="BF3172" s="120"/>
      <c r="BG3172" s="117"/>
      <c r="BH3172" s="117"/>
    </row>
    <row r="3173" spans="55:60" x14ac:dyDescent="0.2">
      <c r="BC3173" s="120"/>
      <c r="BD3173" s="120"/>
      <c r="BE3173" s="120"/>
      <c r="BF3173" s="120"/>
      <c r="BG3173" s="117"/>
      <c r="BH3173" s="117"/>
    </row>
    <row r="3174" spans="55:60" x14ac:dyDescent="0.2">
      <c r="BC3174" s="120"/>
      <c r="BD3174" s="120"/>
      <c r="BE3174" s="120"/>
      <c r="BF3174" s="120"/>
      <c r="BG3174" s="117"/>
      <c r="BH3174" s="117"/>
    </row>
    <row r="3175" spans="55:60" x14ac:dyDescent="0.2">
      <c r="BC3175" s="120"/>
      <c r="BD3175" s="120"/>
      <c r="BE3175" s="120"/>
      <c r="BF3175" s="120"/>
      <c r="BG3175" s="117"/>
      <c r="BH3175" s="117"/>
    </row>
    <row r="3176" spans="55:60" x14ac:dyDescent="0.2">
      <c r="BC3176" s="120"/>
      <c r="BD3176" s="120"/>
      <c r="BE3176" s="120"/>
      <c r="BF3176" s="120"/>
      <c r="BG3176" s="117"/>
      <c r="BH3176" s="117"/>
    </row>
    <row r="3177" spans="55:60" x14ac:dyDescent="0.2">
      <c r="BC3177" s="120"/>
      <c r="BD3177" s="120"/>
      <c r="BE3177" s="120"/>
      <c r="BF3177" s="120"/>
      <c r="BG3177" s="117"/>
      <c r="BH3177" s="117"/>
    </row>
    <row r="3178" spans="55:60" x14ac:dyDescent="0.2">
      <c r="BC3178" s="120"/>
      <c r="BD3178" s="120"/>
      <c r="BE3178" s="120"/>
      <c r="BF3178" s="120"/>
      <c r="BG3178" s="117"/>
      <c r="BH3178" s="117"/>
    </row>
    <row r="3179" spans="55:60" x14ac:dyDescent="0.2">
      <c r="BC3179" s="120"/>
      <c r="BD3179" s="120"/>
      <c r="BE3179" s="120"/>
      <c r="BF3179" s="120"/>
      <c r="BG3179" s="117"/>
      <c r="BH3179" s="117"/>
    </row>
    <row r="3180" spans="55:60" x14ac:dyDescent="0.2">
      <c r="BC3180" s="120"/>
      <c r="BD3180" s="120"/>
      <c r="BE3180" s="120"/>
      <c r="BF3180" s="120"/>
      <c r="BG3180" s="117"/>
      <c r="BH3180" s="117"/>
    </row>
    <row r="3181" spans="55:60" x14ac:dyDescent="0.2">
      <c r="BC3181" s="120"/>
      <c r="BD3181" s="120"/>
      <c r="BE3181" s="120"/>
      <c r="BF3181" s="120"/>
      <c r="BG3181" s="117"/>
      <c r="BH3181" s="117"/>
    </row>
    <row r="3182" spans="55:60" x14ac:dyDescent="0.2">
      <c r="BC3182" s="120"/>
      <c r="BD3182" s="120"/>
      <c r="BE3182" s="120"/>
      <c r="BF3182" s="120"/>
      <c r="BG3182" s="117"/>
      <c r="BH3182" s="117"/>
    </row>
    <row r="3183" spans="55:60" x14ac:dyDescent="0.2">
      <c r="BC3183" s="120"/>
      <c r="BD3183" s="120"/>
      <c r="BE3183" s="120"/>
      <c r="BF3183" s="120"/>
      <c r="BG3183" s="117"/>
      <c r="BH3183" s="117"/>
    </row>
    <row r="3184" spans="55:60" x14ac:dyDescent="0.2">
      <c r="BC3184" s="120"/>
      <c r="BD3184" s="120"/>
      <c r="BE3184" s="120"/>
      <c r="BF3184" s="120"/>
      <c r="BG3184" s="117"/>
      <c r="BH3184" s="117"/>
    </row>
    <row r="3185" spans="55:60" x14ac:dyDescent="0.2">
      <c r="BC3185" s="120"/>
      <c r="BD3185" s="120"/>
      <c r="BE3185" s="120"/>
      <c r="BF3185" s="120"/>
      <c r="BG3185" s="117"/>
      <c r="BH3185" s="117"/>
    </row>
    <row r="3186" spans="55:60" x14ac:dyDescent="0.2">
      <c r="BC3186" s="120"/>
      <c r="BD3186" s="120"/>
      <c r="BE3186" s="120"/>
      <c r="BF3186" s="120"/>
      <c r="BG3186" s="117"/>
      <c r="BH3186" s="117"/>
    </row>
    <row r="3187" spans="55:60" x14ac:dyDescent="0.2">
      <c r="BC3187" s="120"/>
      <c r="BD3187" s="120"/>
      <c r="BE3187" s="120"/>
      <c r="BF3187" s="120"/>
      <c r="BG3187" s="117"/>
      <c r="BH3187" s="117"/>
    </row>
    <row r="3188" spans="55:60" x14ac:dyDescent="0.2">
      <c r="BC3188" s="120"/>
      <c r="BD3188" s="120"/>
      <c r="BE3188" s="120"/>
      <c r="BF3188" s="120"/>
      <c r="BG3188" s="117"/>
      <c r="BH3188" s="117"/>
    </row>
    <row r="3189" spans="55:60" x14ac:dyDescent="0.2">
      <c r="BC3189" s="120"/>
      <c r="BD3189" s="120"/>
      <c r="BE3189" s="120"/>
      <c r="BF3189" s="120"/>
      <c r="BG3189" s="117"/>
      <c r="BH3189" s="117"/>
    </row>
    <row r="3190" spans="55:60" x14ac:dyDescent="0.2">
      <c r="BC3190" s="120"/>
      <c r="BD3190" s="120"/>
      <c r="BE3190" s="120"/>
      <c r="BF3190" s="120"/>
      <c r="BG3190" s="117"/>
      <c r="BH3190" s="117"/>
    </row>
    <row r="3191" spans="55:60" x14ac:dyDescent="0.2">
      <c r="BC3191" s="120"/>
      <c r="BD3191" s="120"/>
      <c r="BE3191" s="120"/>
      <c r="BF3191" s="120"/>
      <c r="BG3191" s="117"/>
      <c r="BH3191" s="117"/>
    </row>
    <row r="3192" spans="55:60" x14ac:dyDescent="0.2">
      <c r="BC3192" s="120"/>
      <c r="BD3192" s="120"/>
      <c r="BE3192" s="120"/>
      <c r="BF3192" s="120"/>
      <c r="BG3192" s="117"/>
      <c r="BH3192" s="117"/>
    </row>
    <row r="3193" spans="55:60" x14ac:dyDescent="0.2">
      <c r="BC3193" s="120"/>
      <c r="BD3193" s="120"/>
      <c r="BE3193" s="120"/>
      <c r="BF3193" s="120"/>
      <c r="BG3193" s="117"/>
      <c r="BH3193" s="117"/>
    </row>
    <row r="3194" spans="55:60" x14ac:dyDescent="0.2">
      <c r="BC3194" s="120"/>
      <c r="BD3194" s="120"/>
      <c r="BE3194" s="120"/>
      <c r="BF3194" s="120"/>
      <c r="BG3194" s="117"/>
      <c r="BH3194" s="117"/>
    </row>
    <row r="3195" spans="55:60" x14ac:dyDescent="0.2">
      <c r="BC3195" s="120"/>
      <c r="BD3195" s="120"/>
      <c r="BE3195" s="120"/>
      <c r="BF3195" s="120"/>
      <c r="BG3195" s="117"/>
      <c r="BH3195" s="117"/>
    </row>
    <row r="3196" spans="55:60" x14ac:dyDescent="0.2">
      <c r="BC3196" s="120"/>
      <c r="BD3196" s="120"/>
      <c r="BE3196" s="120"/>
      <c r="BF3196" s="120"/>
      <c r="BG3196" s="117"/>
      <c r="BH3196" s="117"/>
    </row>
    <row r="3197" spans="55:60" x14ac:dyDescent="0.2">
      <c r="BC3197" s="120"/>
      <c r="BD3197" s="120"/>
      <c r="BE3197" s="120"/>
      <c r="BF3197" s="120"/>
      <c r="BG3197" s="117"/>
      <c r="BH3197" s="117"/>
    </row>
    <row r="3198" spans="55:60" x14ac:dyDescent="0.2">
      <c r="BC3198" s="120"/>
      <c r="BD3198" s="120"/>
      <c r="BE3198" s="120"/>
      <c r="BF3198" s="120"/>
      <c r="BG3198" s="117"/>
      <c r="BH3198" s="117"/>
    </row>
    <row r="3199" spans="55:60" x14ac:dyDescent="0.2">
      <c r="BC3199" s="120"/>
      <c r="BD3199" s="120"/>
      <c r="BE3199" s="120"/>
      <c r="BF3199" s="120"/>
      <c r="BG3199" s="117"/>
      <c r="BH3199" s="117"/>
    </row>
    <row r="3200" spans="55:60" x14ac:dyDescent="0.2">
      <c r="BC3200" s="120"/>
      <c r="BD3200" s="120"/>
      <c r="BE3200" s="120"/>
      <c r="BF3200" s="120"/>
      <c r="BG3200" s="117"/>
      <c r="BH3200" s="117"/>
    </row>
    <row r="3201" spans="55:60" x14ac:dyDescent="0.2">
      <c r="BC3201" s="120"/>
      <c r="BD3201" s="120"/>
      <c r="BE3201" s="120"/>
      <c r="BF3201" s="120"/>
      <c r="BG3201" s="117"/>
      <c r="BH3201" s="117"/>
    </row>
    <row r="3202" spans="55:60" x14ac:dyDescent="0.2">
      <c r="BC3202" s="120"/>
      <c r="BD3202" s="120"/>
      <c r="BE3202" s="120"/>
      <c r="BF3202" s="120"/>
      <c r="BG3202" s="117"/>
      <c r="BH3202" s="117"/>
    </row>
    <row r="3203" spans="55:60" x14ac:dyDescent="0.2">
      <c r="BC3203" s="120"/>
      <c r="BD3203" s="120"/>
      <c r="BE3203" s="120"/>
      <c r="BF3203" s="120"/>
      <c r="BG3203" s="117"/>
      <c r="BH3203" s="117"/>
    </row>
    <row r="3204" spans="55:60" x14ac:dyDescent="0.2">
      <c r="BC3204" s="120"/>
      <c r="BD3204" s="120"/>
      <c r="BE3204" s="120"/>
      <c r="BF3204" s="120"/>
      <c r="BG3204" s="117"/>
      <c r="BH3204" s="117"/>
    </row>
    <row r="3205" spans="55:60" x14ac:dyDescent="0.2">
      <c r="BC3205" s="120"/>
      <c r="BD3205" s="120"/>
      <c r="BE3205" s="120"/>
      <c r="BF3205" s="120"/>
      <c r="BG3205" s="117"/>
      <c r="BH3205" s="117"/>
    </row>
    <row r="3206" spans="55:60" x14ac:dyDescent="0.2">
      <c r="BC3206" s="120"/>
      <c r="BD3206" s="120"/>
      <c r="BE3206" s="120"/>
      <c r="BF3206" s="120"/>
      <c r="BG3206" s="117"/>
      <c r="BH3206" s="117"/>
    </row>
    <row r="3207" spans="55:60" x14ac:dyDescent="0.2">
      <c r="BC3207" s="120"/>
      <c r="BD3207" s="120"/>
      <c r="BE3207" s="120"/>
      <c r="BF3207" s="120"/>
      <c r="BG3207" s="117"/>
      <c r="BH3207" s="117"/>
    </row>
    <row r="3208" spans="55:60" x14ac:dyDescent="0.2">
      <c r="BC3208" s="120"/>
      <c r="BD3208" s="120"/>
      <c r="BE3208" s="120"/>
      <c r="BF3208" s="120"/>
      <c r="BG3208" s="117"/>
      <c r="BH3208" s="117"/>
    </row>
    <row r="3209" spans="55:60" x14ac:dyDescent="0.2">
      <c r="BC3209" s="120"/>
      <c r="BD3209" s="120"/>
      <c r="BE3209" s="120"/>
      <c r="BF3209" s="120"/>
      <c r="BG3209" s="117"/>
      <c r="BH3209" s="117"/>
    </row>
    <row r="3210" spans="55:60" x14ac:dyDescent="0.2">
      <c r="BC3210" s="120"/>
      <c r="BD3210" s="120"/>
      <c r="BE3210" s="120"/>
      <c r="BF3210" s="120"/>
      <c r="BG3210" s="117"/>
      <c r="BH3210" s="117"/>
    </row>
    <row r="3211" spans="55:60" x14ac:dyDescent="0.2">
      <c r="BC3211" s="120"/>
      <c r="BD3211" s="120"/>
      <c r="BE3211" s="120"/>
      <c r="BF3211" s="120"/>
      <c r="BG3211" s="117"/>
      <c r="BH3211" s="117"/>
    </row>
    <row r="3212" spans="55:60" x14ac:dyDescent="0.2">
      <c r="BC3212" s="120"/>
      <c r="BD3212" s="120"/>
      <c r="BE3212" s="120"/>
      <c r="BF3212" s="120"/>
      <c r="BG3212" s="117"/>
      <c r="BH3212" s="117"/>
    </row>
    <row r="3213" spans="55:60" x14ac:dyDescent="0.2">
      <c r="BC3213" s="120"/>
      <c r="BD3213" s="120"/>
      <c r="BE3213" s="120"/>
      <c r="BF3213" s="120"/>
      <c r="BG3213" s="117"/>
      <c r="BH3213" s="117"/>
    </row>
    <row r="3214" spans="55:60" x14ac:dyDescent="0.2">
      <c r="BC3214" s="120"/>
      <c r="BD3214" s="120"/>
      <c r="BE3214" s="120"/>
      <c r="BF3214" s="120"/>
      <c r="BG3214" s="117"/>
      <c r="BH3214" s="117"/>
    </row>
    <row r="3215" spans="55:60" x14ac:dyDescent="0.2">
      <c r="BC3215" s="120"/>
      <c r="BD3215" s="120"/>
      <c r="BE3215" s="120"/>
      <c r="BF3215" s="120"/>
      <c r="BG3215" s="117"/>
      <c r="BH3215" s="117"/>
    </row>
    <row r="3216" spans="55:60" x14ac:dyDescent="0.2">
      <c r="BC3216" s="120"/>
      <c r="BD3216" s="120"/>
      <c r="BE3216" s="120"/>
      <c r="BF3216" s="120"/>
      <c r="BG3216" s="117"/>
      <c r="BH3216" s="117"/>
    </row>
    <row r="3217" spans="55:60" x14ac:dyDescent="0.2">
      <c r="BC3217" s="120"/>
      <c r="BD3217" s="120"/>
      <c r="BE3217" s="120"/>
      <c r="BF3217" s="120"/>
      <c r="BG3217" s="117"/>
      <c r="BH3217" s="117"/>
    </row>
    <row r="3218" spans="55:60" x14ac:dyDescent="0.2">
      <c r="BC3218" s="120"/>
      <c r="BD3218" s="120"/>
      <c r="BE3218" s="120"/>
      <c r="BF3218" s="120"/>
      <c r="BG3218" s="117"/>
      <c r="BH3218" s="117"/>
    </row>
    <row r="3219" spans="55:60" x14ac:dyDescent="0.2">
      <c r="BC3219" s="120"/>
      <c r="BD3219" s="120"/>
      <c r="BE3219" s="120"/>
      <c r="BF3219" s="120"/>
      <c r="BG3219" s="117"/>
      <c r="BH3219" s="117"/>
    </row>
    <row r="3220" spans="55:60" x14ac:dyDescent="0.2">
      <c r="BC3220" s="120"/>
      <c r="BD3220" s="120"/>
      <c r="BE3220" s="120"/>
      <c r="BF3220" s="120"/>
      <c r="BG3220" s="117"/>
      <c r="BH3220" s="117"/>
    </row>
    <row r="3221" spans="55:60" x14ac:dyDescent="0.2">
      <c r="BC3221" s="120"/>
      <c r="BD3221" s="120"/>
      <c r="BE3221" s="120"/>
      <c r="BF3221" s="120"/>
      <c r="BG3221" s="117"/>
      <c r="BH3221" s="117"/>
    </row>
    <row r="3222" spans="55:60" x14ac:dyDescent="0.2">
      <c r="BC3222" s="120"/>
      <c r="BD3222" s="120"/>
      <c r="BE3222" s="120"/>
      <c r="BF3222" s="120"/>
      <c r="BG3222" s="117"/>
      <c r="BH3222" s="117"/>
    </row>
    <row r="3223" spans="55:60" x14ac:dyDescent="0.2">
      <c r="BC3223" s="120"/>
      <c r="BD3223" s="120"/>
      <c r="BE3223" s="120"/>
      <c r="BF3223" s="120"/>
      <c r="BG3223" s="117"/>
      <c r="BH3223" s="117"/>
    </row>
    <row r="3224" spans="55:60" x14ac:dyDescent="0.2">
      <c r="BC3224" s="120"/>
      <c r="BD3224" s="120"/>
      <c r="BE3224" s="120"/>
      <c r="BF3224" s="120"/>
      <c r="BG3224" s="117"/>
      <c r="BH3224" s="117"/>
    </row>
    <row r="3225" spans="55:60" x14ac:dyDescent="0.2">
      <c r="BC3225" s="120"/>
      <c r="BD3225" s="120"/>
      <c r="BE3225" s="120"/>
      <c r="BF3225" s="120"/>
      <c r="BG3225" s="117"/>
      <c r="BH3225" s="117"/>
    </row>
    <row r="3226" spans="55:60" x14ac:dyDescent="0.2">
      <c r="BC3226" s="120"/>
      <c r="BD3226" s="120"/>
      <c r="BE3226" s="120"/>
      <c r="BF3226" s="120"/>
      <c r="BG3226" s="117"/>
      <c r="BH3226" s="117"/>
    </row>
    <row r="3227" spans="55:60" x14ac:dyDescent="0.2">
      <c r="BC3227" s="120"/>
      <c r="BD3227" s="120"/>
      <c r="BE3227" s="120"/>
      <c r="BF3227" s="120"/>
      <c r="BG3227" s="117"/>
      <c r="BH3227" s="117"/>
    </row>
    <row r="3228" spans="55:60" x14ac:dyDescent="0.2">
      <c r="BC3228" s="120"/>
      <c r="BD3228" s="120"/>
      <c r="BE3228" s="120"/>
      <c r="BF3228" s="120"/>
      <c r="BG3228" s="117"/>
      <c r="BH3228" s="117"/>
    </row>
    <row r="3229" spans="55:60" x14ac:dyDescent="0.2">
      <c r="BC3229" s="120"/>
      <c r="BD3229" s="120"/>
      <c r="BE3229" s="120"/>
      <c r="BF3229" s="120"/>
      <c r="BG3229" s="117"/>
      <c r="BH3229" s="117"/>
    </row>
    <row r="3230" spans="55:60" x14ac:dyDescent="0.2">
      <c r="BC3230" s="120"/>
      <c r="BD3230" s="120"/>
      <c r="BE3230" s="120"/>
      <c r="BF3230" s="120"/>
      <c r="BG3230" s="117"/>
      <c r="BH3230" s="117"/>
    </row>
    <row r="3231" spans="55:60" x14ac:dyDescent="0.2">
      <c r="BC3231" s="120"/>
      <c r="BD3231" s="120"/>
      <c r="BE3231" s="120"/>
      <c r="BF3231" s="120"/>
      <c r="BG3231" s="117"/>
      <c r="BH3231" s="117"/>
    </row>
    <row r="3232" spans="55:60" x14ac:dyDescent="0.2">
      <c r="BC3232" s="120"/>
      <c r="BD3232" s="120"/>
      <c r="BE3232" s="120"/>
      <c r="BF3232" s="120"/>
      <c r="BG3232" s="117"/>
      <c r="BH3232" s="117"/>
    </row>
    <row r="3233" spans="55:60" x14ac:dyDescent="0.2">
      <c r="BC3233" s="120"/>
      <c r="BD3233" s="120"/>
      <c r="BE3233" s="120"/>
      <c r="BF3233" s="120"/>
      <c r="BG3233" s="117"/>
      <c r="BH3233" s="117"/>
    </row>
    <row r="3234" spans="55:60" x14ac:dyDescent="0.2">
      <c r="BC3234" s="120"/>
      <c r="BD3234" s="120"/>
      <c r="BE3234" s="120"/>
      <c r="BF3234" s="120"/>
      <c r="BG3234" s="117"/>
      <c r="BH3234" s="117"/>
    </row>
    <row r="3235" spans="55:60" x14ac:dyDescent="0.2">
      <c r="BC3235" s="120"/>
      <c r="BD3235" s="120"/>
      <c r="BE3235" s="120"/>
      <c r="BF3235" s="120"/>
      <c r="BG3235" s="117"/>
      <c r="BH3235" s="117"/>
    </row>
    <row r="3236" spans="55:60" x14ac:dyDescent="0.2">
      <c r="BC3236" s="120"/>
      <c r="BD3236" s="120"/>
      <c r="BE3236" s="120"/>
      <c r="BF3236" s="120"/>
      <c r="BG3236" s="117"/>
      <c r="BH3236" s="117"/>
    </row>
    <row r="3237" spans="55:60" x14ac:dyDescent="0.2">
      <c r="BC3237" s="120"/>
      <c r="BD3237" s="120"/>
      <c r="BE3237" s="120"/>
      <c r="BF3237" s="120"/>
      <c r="BG3237" s="117"/>
      <c r="BH3237" s="117"/>
    </row>
    <row r="3238" spans="55:60" x14ac:dyDescent="0.2">
      <c r="BC3238" s="120"/>
      <c r="BD3238" s="120"/>
      <c r="BE3238" s="120"/>
      <c r="BF3238" s="120"/>
      <c r="BG3238" s="117"/>
      <c r="BH3238" s="117"/>
    </row>
    <row r="3239" spans="55:60" x14ac:dyDescent="0.2">
      <c r="BC3239" s="120"/>
      <c r="BD3239" s="120"/>
      <c r="BE3239" s="120"/>
      <c r="BF3239" s="120"/>
      <c r="BG3239" s="117"/>
      <c r="BH3239" s="117"/>
    </row>
    <row r="3240" spans="55:60" x14ac:dyDescent="0.2">
      <c r="BC3240" s="120"/>
      <c r="BD3240" s="120"/>
      <c r="BE3240" s="120"/>
      <c r="BF3240" s="120"/>
      <c r="BG3240" s="117"/>
      <c r="BH3240" s="117"/>
    </row>
    <row r="3241" spans="55:60" x14ac:dyDescent="0.2">
      <c r="BC3241" s="120"/>
      <c r="BD3241" s="120"/>
      <c r="BE3241" s="120"/>
      <c r="BF3241" s="120"/>
      <c r="BG3241" s="117"/>
      <c r="BH3241" s="117"/>
    </row>
    <row r="3242" spans="55:60" x14ac:dyDescent="0.2">
      <c r="BC3242" s="120"/>
      <c r="BD3242" s="120"/>
      <c r="BE3242" s="120"/>
      <c r="BF3242" s="120"/>
      <c r="BG3242" s="117"/>
      <c r="BH3242" s="117"/>
    </row>
    <row r="3243" spans="55:60" x14ac:dyDescent="0.2">
      <c r="BC3243" s="120"/>
      <c r="BD3243" s="120"/>
      <c r="BE3243" s="120"/>
      <c r="BF3243" s="120"/>
      <c r="BG3243" s="117"/>
      <c r="BH3243" s="117"/>
    </row>
    <row r="3244" spans="55:60" x14ac:dyDescent="0.2">
      <c r="BC3244" s="120"/>
      <c r="BD3244" s="120"/>
      <c r="BE3244" s="120"/>
      <c r="BF3244" s="120"/>
      <c r="BG3244" s="117"/>
      <c r="BH3244" s="117"/>
    </row>
    <row r="3245" spans="55:60" x14ac:dyDescent="0.2">
      <c r="BC3245" s="120"/>
      <c r="BD3245" s="120"/>
      <c r="BE3245" s="120"/>
      <c r="BF3245" s="120"/>
      <c r="BG3245" s="117"/>
      <c r="BH3245" s="117"/>
    </row>
    <row r="3246" spans="55:60" x14ac:dyDescent="0.2">
      <c r="BC3246" s="120"/>
      <c r="BD3246" s="120"/>
      <c r="BE3246" s="120"/>
      <c r="BF3246" s="120"/>
      <c r="BG3246" s="117"/>
      <c r="BH3246" s="117"/>
    </row>
    <row r="3247" spans="55:60" x14ac:dyDescent="0.2">
      <c r="BC3247" s="120"/>
      <c r="BD3247" s="120"/>
      <c r="BE3247" s="120"/>
      <c r="BF3247" s="120"/>
      <c r="BG3247" s="117"/>
      <c r="BH3247" s="117"/>
    </row>
    <row r="3248" spans="55:60" x14ac:dyDescent="0.2">
      <c r="BC3248" s="120"/>
      <c r="BD3248" s="120"/>
      <c r="BE3248" s="120"/>
      <c r="BF3248" s="120"/>
      <c r="BG3248" s="117"/>
      <c r="BH3248" s="117"/>
    </row>
    <row r="3249" spans="55:60" x14ac:dyDescent="0.2">
      <c r="BC3249" s="120"/>
      <c r="BD3249" s="120"/>
      <c r="BE3249" s="120"/>
      <c r="BF3249" s="120"/>
      <c r="BG3249" s="117"/>
      <c r="BH3249" s="117"/>
    </row>
    <row r="3250" spans="55:60" x14ac:dyDescent="0.2">
      <c r="BC3250" s="120"/>
      <c r="BD3250" s="120"/>
      <c r="BE3250" s="120"/>
      <c r="BF3250" s="120"/>
      <c r="BG3250" s="117"/>
      <c r="BH3250" s="117"/>
    </row>
    <row r="3251" spans="55:60" x14ac:dyDescent="0.2">
      <c r="BC3251" s="120"/>
      <c r="BD3251" s="120"/>
      <c r="BE3251" s="120"/>
      <c r="BF3251" s="120"/>
      <c r="BG3251" s="117"/>
      <c r="BH3251" s="117"/>
    </row>
    <row r="3252" spans="55:60" x14ac:dyDescent="0.2">
      <c r="BC3252" s="120"/>
      <c r="BD3252" s="120"/>
      <c r="BE3252" s="120"/>
      <c r="BF3252" s="120"/>
      <c r="BG3252" s="117"/>
      <c r="BH3252" s="117"/>
    </row>
    <row r="3253" spans="55:60" x14ac:dyDescent="0.2">
      <c r="BC3253" s="120"/>
      <c r="BD3253" s="120"/>
      <c r="BE3253" s="120"/>
      <c r="BF3253" s="120"/>
      <c r="BG3253" s="117"/>
      <c r="BH3253" s="117"/>
    </row>
    <row r="3254" spans="55:60" x14ac:dyDescent="0.2">
      <c r="BC3254" s="120"/>
      <c r="BD3254" s="120"/>
      <c r="BE3254" s="120"/>
      <c r="BF3254" s="120"/>
      <c r="BG3254" s="117"/>
      <c r="BH3254" s="117"/>
    </row>
    <row r="3255" spans="55:60" x14ac:dyDescent="0.2">
      <c r="BC3255" s="120"/>
      <c r="BD3255" s="120"/>
      <c r="BE3255" s="120"/>
      <c r="BF3255" s="120"/>
      <c r="BG3255" s="117"/>
      <c r="BH3255" s="117"/>
    </row>
    <row r="3256" spans="55:60" x14ac:dyDescent="0.2">
      <c r="BC3256" s="120"/>
      <c r="BD3256" s="120"/>
      <c r="BE3256" s="120"/>
      <c r="BF3256" s="120"/>
      <c r="BG3256" s="117"/>
      <c r="BH3256" s="117"/>
    </row>
    <row r="3257" spans="55:60" x14ac:dyDescent="0.2">
      <c r="BC3257" s="120"/>
      <c r="BD3257" s="120"/>
      <c r="BE3257" s="120"/>
      <c r="BF3257" s="120"/>
      <c r="BG3257" s="117"/>
      <c r="BH3257" s="117"/>
    </row>
    <row r="3258" spans="55:60" x14ac:dyDescent="0.2">
      <c r="BC3258" s="120"/>
      <c r="BD3258" s="120"/>
      <c r="BE3258" s="120"/>
      <c r="BF3258" s="120"/>
      <c r="BG3258" s="117"/>
      <c r="BH3258" s="117"/>
    </row>
    <row r="3259" spans="55:60" x14ac:dyDescent="0.2">
      <c r="BC3259" s="120"/>
      <c r="BD3259" s="120"/>
      <c r="BE3259" s="120"/>
      <c r="BF3259" s="120"/>
      <c r="BG3259" s="117"/>
      <c r="BH3259" s="117"/>
    </row>
    <row r="3260" spans="55:60" x14ac:dyDescent="0.2">
      <c r="BC3260" s="120"/>
      <c r="BD3260" s="120"/>
      <c r="BE3260" s="120"/>
      <c r="BF3260" s="120"/>
      <c r="BG3260" s="117"/>
      <c r="BH3260" s="117"/>
    </row>
    <row r="3261" spans="55:60" x14ac:dyDescent="0.2">
      <c r="BC3261" s="120"/>
      <c r="BD3261" s="120"/>
      <c r="BE3261" s="120"/>
      <c r="BF3261" s="120"/>
      <c r="BG3261" s="117"/>
      <c r="BH3261" s="117"/>
    </row>
    <row r="3262" spans="55:60" x14ac:dyDescent="0.2">
      <c r="BC3262" s="120"/>
      <c r="BD3262" s="120"/>
      <c r="BE3262" s="120"/>
      <c r="BF3262" s="120"/>
      <c r="BG3262" s="117"/>
      <c r="BH3262" s="117"/>
    </row>
    <row r="3263" spans="55:60" x14ac:dyDescent="0.2">
      <c r="BC3263" s="120"/>
      <c r="BD3263" s="120"/>
      <c r="BE3263" s="120"/>
      <c r="BF3263" s="120"/>
      <c r="BG3263" s="117"/>
      <c r="BH3263" s="117"/>
    </row>
    <row r="3264" spans="55:60" x14ac:dyDescent="0.2">
      <c r="BC3264" s="120"/>
      <c r="BD3264" s="120"/>
      <c r="BE3264" s="120"/>
      <c r="BF3264" s="120"/>
      <c r="BG3264" s="117"/>
      <c r="BH3264" s="117"/>
    </row>
    <row r="3265" spans="55:60" x14ac:dyDescent="0.2">
      <c r="BC3265" s="120"/>
      <c r="BD3265" s="120"/>
      <c r="BE3265" s="120"/>
      <c r="BF3265" s="120"/>
      <c r="BG3265" s="117"/>
      <c r="BH3265" s="117"/>
    </row>
    <row r="3266" spans="55:60" x14ac:dyDescent="0.2">
      <c r="BC3266" s="120"/>
      <c r="BD3266" s="120"/>
      <c r="BE3266" s="120"/>
      <c r="BF3266" s="120"/>
      <c r="BG3266" s="117"/>
      <c r="BH3266" s="117"/>
    </row>
    <row r="3267" spans="55:60" x14ac:dyDescent="0.2">
      <c r="BC3267" s="120"/>
      <c r="BD3267" s="120"/>
      <c r="BE3267" s="120"/>
      <c r="BF3267" s="120"/>
      <c r="BG3267" s="117"/>
      <c r="BH3267" s="117"/>
    </row>
    <row r="3268" spans="55:60" x14ac:dyDescent="0.2">
      <c r="BC3268" s="120"/>
      <c r="BD3268" s="120"/>
      <c r="BE3268" s="120"/>
      <c r="BF3268" s="120"/>
      <c r="BG3268" s="117"/>
      <c r="BH3268" s="117"/>
    </row>
    <row r="3269" spans="55:60" x14ac:dyDescent="0.2">
      <c r="BC3269" s="120"/>
      <c r="BD3269" s="120"/>
      <c r="BE3269" s="120"/>
      <c r="BF3269" s="120"/>
      <c r="BG3269" s="117"/>
      <c r="BH3269" s="117"/>
    </row>
    <row r="3270" spans="55:60" x14ac:dyDescent="0.2">
      <c r="BC3270" s="120"/>
      <c r="BD3270" s="120"/>
      <c r="BE3270" s="120"/>
      <c r="BF3270" s="120"/>
      <c r="BG3270" s="117"/>
      <c r="BH3270" s="117"/>
    </row>
    <row r="3271" spans="55:60" x14ac:dyDescent="0.2">
      <c r="BC3271" s="120"/>
      <c r="BD3271" s="120"/>
      <c r="BE3271" s="120"/>
      <c r="BF3271" s="120"/>
      <c r="BG3271" s="117"/>
      <c r="BH3271" s="117"/>
    </row>
    <row r="3272" spans="55:60" x14ac:dyDescent="0.2">
      <c r="BC3272" s="120"/>
      <c r="BD3272" s="120"/>
      <c r="BE3272" s="120"/>
      <c r="BF3272" s="120"/>
      <c r="BG3272" s="117"/>
      <c r="BH3272" s="117"/>
    </row>
    <row r="3273" spans="55:60" x14ac:dyDescent="0.2">
      <c r="BC3273" s="120"/>
      <c r="BD3273" s="120"/>
      <c r="BE3273" s="120"/>
      <c r="BF3273" s="120"/>
      <c r="BG3273" s="117"/>
      <c r="BH3273" s="117"/>
    </row>
    <row r="3274" spans="55:60" x14ac:dyDescent="0.2">
      <c r="BC3274" s="120"/>
      <c r="BD3274" s="120"/>
      <c r="BE3274" s="120"/>
      <c r="BF3274" s="120"/>
      <c r="BG3274" s="117"/>
      <c r="BH3274" s="117"/>
    </row>
    <row r="3275" spans="55:60" x14ac:dyDescent="0.2">
      <c r="BC3275" s="120"/>
      <c r="BD3275" s="120"/>
      <c r="BE3275" s="120"/>
      <c r="BF3275" s="120"/>
      <c r="BG3275" s="117"/>
      <c r="BH3275" s="117"/>
    </row>
    <row r="3276" spans="55:60" x14ac:dyDescent="0.2">
      <c r="BC3276" s="120"/>
      <c r="BD3276" s="120"/>
      <c r="BE3276" s="120"/>
      <c r="BF3276" s="120"/>
      <c r="BG3276" s="117"/>
      <c r="BH3276" s="117"/>
    </row>
    <row r="3277" spans="55:60" x14ac:dyDescent="0.2">
      <c r="BC3277" s="120"/>
      <c r="BD3277" s="120"/>
      <c r="BE3277" s="120"/>
      <c r="BF3277" s="120"/>
      <c r="BG3277" s="117"/>
      <c r="BH3277" s="117"/>
    </row>
    <row r="3278" spans="55:60" x14ac:dyDescent="0.2">
      <c r="BC3278" s="120"/>
      <c r="BD3278" s="120"/>
      <c r="BE3278" s="120"/>
      <c r="BF3278" s="120"/>
      <c r="BG3278" s="117"/>
      <c r="BH3278" s="117"/>
    </row>
    <row r="3279" spans="55:60" x14ac:dyDescent="0.2">
      <c r="BC3279" s="120"/>
      <c r="BD3279" s="120"/>
      <c r="BE3279" s="120"/>
      <c r="BF3279" s="120"/>
      <c r="BG3279" s="117"/>
      <c r="BH3279" s="117"/>
    </row>
    <row r="3280" spans="55:60" x14ac:dyDescent="0.2">
      <c r="BC3280" s="120"/>
      <c r="BD3280" s="120"/>
      <c r="BE3280" s="120"/>
      <c r="BF3280" s="120"/>
      <c r="BG3280" s="117"/>
      <c r="BH3280" s="117"/>
    </row>
    <row r="3281" spans="55:60" x14ac:dyDescent="0.2">
      <c r="BC3281" s="120"/>
      <c r="BD3281" s="120"/>
      <c r="BE3281" s="120"/>
      <c r="BF3281" s="120"/>
      <c r="BG3281" s="117"/>
      <c r="BH3281" s="117"/>
    </row>
    <row r="3282" spans="55:60" x14ac:dyDescent="0.2">
      <c r="BC3282" s="120"/>
      <c r="BD3282" s="120"/>
      <c r="BE3282" s="120"/>
      <c r="BF3282" s="120"/>
      <c r="BG3282" s="117"/>
      <c r="BH3282" s="117"/>
    </row>
    <row r="3283" spans="55:60" x14ac:dyDescent="0.2">
      <c r="BC3283" s="120"/>
      <c r="BD3283" s="120"/>
      <c r="BE3283" s="120"/>
      <c r="BF3283" s="120"/>
      <c r="BG3283" s="117"/>
      <c r="BH3283" s="117"/>
    </row>
    <row r="3284" spans="55:60" x14ac:dyDescent="0.2">
      <c r="BC3284" s="120"/>
      <c r="BD3284" s="120"/>
      <c r="BE3284" s="120"/>
      <c r="BF3284" s="120"/>
      <c r="BG3284" s="117"/>
      <c r="BH3284" s="117"/>
    </row>
    <row r="3285" spans="55:60" x14ac:dyDescent="0.2">
      <c r="BC3285" s="120"/>
      <c r="BD3285" s="120"/>
      <c r="BE3285" s="120"/>
      <c r="BF3285" s="120"/>
      <c r="BG3285" s="117"/>
      <c r="BH3285" s="117"/>
    </row>
    <row r="3286" spans="55:60" x14ac:dyDescent="0.2">
      <c r="BC3286" s="120"/>
      <c r="BD3286" s="120"/>
      <c r="BE3286" s="120"/>
      <c r="BF3286" s="120"/>
      <c r="BG3286" s="117"/>
      <c r="BH3286" s="117"/>
    </row>
    <row r="3287" spans="55:60" x14ac:dyDescent="0.2">
      <c r="BC3287" s="120"/>
      <c r="BD3287" s="120"/>
      <c r="BE3287" s="120"/>
      <c r="BF3287" s="120"/>
      <c r="BG3287" s="117"/>
      <c r="BH3287" s="117"/>
    </row>
    <row r="3288" spans="55:60" x14ac:dyDescent="0.2">
      <c r="BC3288" s="120"/>
      <c r="BD3288" s="120"/>
      <c r="BE3288" s="120"/>
      <c r="BF3288" s="120"/>
      <c r="BG3288" s="117"/>
      <c r="BH3288" s="117"/>
    </row>
    <row r="3289" spans="55:60" x14ac:dyDescent="0.2">
      <c r="BC3289" s="120"/>
      <c r="BD3289" s="120"/>
      <c r="BE3289" s="120"/>
      <c r="BF3289" s="120"/>
      <c r="BG3289" s="117"/>
      <c r="BH3289" s="117"/>
    </row>
    <row r="3290" spans="55:60" x14ac:dyDescent="0.2">
      <c r="BC3290" s="120"/>
      <c r="BD3290" s="120"/>
      <c r="BE3290" s="120"/>
      <c r="BF3290" s="120"/>
      <c r="BG3290" s="117"/>
      <c r="BH3290" s="117"/>
    </row>
    <row r="3291" spans="55:60" x14ac:dyDescent="0.2">
      <c r="BC3291" s="120"/>
      <c r="BD3291" s="120"/>
      <c r="BE3291" s="120"/>
      <c r="BF3291" s="120"/>
      <c r="BG3291" s="117"/>
      <c r="BH3291" s="117"/>
    </row>
    <row r="3292" spans="55:60" x14ac:dyDescent="0.2">
      <c r="BC3292" s="120"/>
      <c r="BD3292" s="120"/>
      <c r="BE3292" s="120"/>
      <c r="BF3292" s="120"/>
      <c r="BG3292" s="117"/>
      <c r="BH3292" s="117"/>
    </row>
    <row r="3293" spans="55:60" x14ac:dyDescent="0.2">
      <c r="BC3293" s="120"/>
      <c r="BD3293" s="120"/>
      <c r="BE3293" s="120"/>
      <c r="BF3293" s="120"/>
      <c r="BG3293" s="117"/>
      <c r="BH3293" s="117"/>
    </row>
    <row r="3294" spans="55:60" x14ac:dyDescent="0.2">
      <c r="BC3294" s="120"/>
      <c r="BD3294" s="120"/>
      <c r="BE3294" s="120"/>
      <c r="BF3294" s="120"/>
      <c r="BG3294" s="117"/>
      <c r="BH3294" s="117"/>
    </row>
    <row r="3295" spans="55:60" x14ac:dyDescent="0.2">
      <c r="BC3295" s="120"/>
      <c r="BD3295" s="120"/>
      <c r="BE3295" s="120"/>
      <c r="BF3295" s="120"/>
      <c r="BG3295" s="117"/>
      <c r="BH3295" s="117"/>
    </row>
    <row r="3296" spans="55:60" x14ac:dyDescent="0.2">
      <c r="BC3296" s="120"/>
      <c r="BD3296" s="120"/>
      <c r="BE3296" s="120"/>
      <c r="BF3296" s="120"/>
      <c r="BG3296" s="117"/>
      <c r="BH3296" s="117"/>
    </row>
    <row r="3297" spans="55:60" x14ac:dyDescent="0.2">
      <c r="BC3297" s="120"/>
      <c r="BD3297" s="120"/>
      <c r="BE3297" s="120"/>
      <c r="BF3297" s="120"/>
      <c r="BG3297" s="117"/>
      <c r="BH3297" s="117"/>
    </row>
    <row r="3298" spans="55:60" x14ac:dyDescent="0.2">
      <c r="BC3298" s="120"/>
      <c r="BD3298" s="120"/>
      <c r="BE3298" s="120"/>
      <c r="BF3298" s="120"/>
      <c r="BG3298" s="117"/>
      <c r="BH3298" s="117"/>
    </row>
    <row r="3299" spans="55:60" x14ac:dyDescent="0.2">
      <c r="BC3299" s="120"/>
      <c r="BD3299" s="120"/>
      <c r="BE3299" s="120"/>
      <c r="BF3299" s="120"/>
      <c r="BG3299" s="117"/>
      <c r="BH3299" s="117"/>
    </row>
    <row r="3300" spans="55:60" x14ac:dyDescent="0.2">
      <c r="BC3300" s="120"/>
      <c r="BD3300" s="120"/>
      <c r="BE3300" s="120"/>
      <c r="BF3300" s="120"/>
      <c r="BG3300" s="117"/>
      <c r="BH3300" s="117"/>
    </row>
    <row r="3301" spans="55:60" x14ac:dyDescent="0.2">
      <c r="BC3301" s="120"/>
      <c r="BD3301" s="120"/>
      <c r="BE3301" s="120"/>
      <c r="BF3301" s="120"/>
      <c r="BG3301" s="117"/>
      <c r="BH3301" s="117"/>
    </row>
    <row r="3302" spans="55:60" x14ac:dyDescent="0.2">
      <c r="BC3302" s="120"/>
      <c r="BD3302" s="120"/>
      <c r="BE3302" s="120"/>
      <c r="BF3302" s="120"/>
      <c r="BG3302" s="117"/>
      <c r="BH3302" s="117"/>
    </row>
    <row r="3303" spans="55:60" x14ac:dyDescent="0.2">
      <c r="BC3303" s="120"/>
      <c r="BD3303" s="120"/>
      <c r="BE3303" s="120"/>
      <c r="BF3303" s="120"/>
      <c r="BG3303" s="117"/>
      <c r="BH3303" s="117"/>
    </row>
    <row r="3304" spans="55:60" x14ac:dyDescent="0.2">
      <c r="BC3304" s="120"/>
      <c r="BD3304" s="120"/>
      <c r="BE3304" s="120"/>
      <c r="BF3304" s="120"/>
      <c r="BG3304" s="117"/>
      <c r="BH3304" s="117"/>
    </row>
    <row r="3305" spans="55:60" x14ac:dyDescent="0.2">
      <c r="BC3305" s="120"/>
      <c r="BD3305" s="120"/>
      <c r="BE3305" s="120"/>
      <c r="BF3305" s="120"/>
      <c r="BG3305" s="117"/>
      <c r="BH3305" s="117"/>
    </row>
    <row r="3306" spans="55:60" x14ac:dyDescent="0.2">
      <c r="BC3306" s="120"/>
      <c r="BD3306" s="120"/>
      <c r="BE3306" s="120"/>
      <c r="BF3306" s="120"/>
      <c r="BG3306" s="117"/>
      <c r="BH3306" s="117"/>
    </row>
    <row r="3307" spans="55:60" x14ac:dyDescent="0.2">
      <c r="BC3307" s="120"/>
      <c r="BD3307" s="120"/>
      <c r="BE3307" s="120"/>
      <c r="BF3307" s="120"/>
      <c r="BG3307" s="117"/>
      <c r="BH3307" s="117"/>
    </row>
    <row r="3308" spans="55:60" x14ac:dyDescent="0.2">
      <c r="BC3308" s="120"/>
      <c r="BD3308" s="120"/>
      <c r="BE3308" s="120"/>
      <c r="BF3308" s="120"/>
      <c r="BG3308" s="117"/>
      <c r="BH3308" s="117"/>
    </row>
    <row r="3309" spans="55:60" x14ac:dyDescent="0.2">
      <c r="BC3309" s="120"/>
      <c r="BD3309" s="120"/>
      <c r="BE3309" s="120"/>
      <c r="BF3309" s="120"/>
      <c r="BG3309" s="117"/>
      <c r="BH3309" s="117"/>
    </row>
    <row r="3310" spans="55:60" x14ac:dyDescent="0.2">
      <c r="BC3310" s="120"/>
      <c r="BD3310" s="120"/>
      <c r="BE3310" s="120"/>
      <c r="BF3310" s="120"/>
      <c r="BG3310" s="117"/>
      <c r="BH3310" s="117"/>
    </row>
    <row r="3311" spans="55:60" x14ac:dyDescent="0.2">
      <c r="BC3311" s="120"/>
      <c r="BD3311" s="120"/>
      <c r="BE3311" s="120"/>
      <c r="BF3311" s="120"/>
      <c r="BG3311" s="117"/>
      <c r="BH3311" s="117"/>
    </row>
    <row r="3312" spans="55:60" x14ac:dyDescent="0.2">
      <c r="BC3312" s="120"/>
      <c r="BD3312" s="120"/>
      <c r="BE3312" s="120"/>
      <c r="BF3312" s="120"/>
      <c r="BG3312" s="117"/>
      <c r="BH3312" s="117"/>
    </row>
    <row r="3313" spans="55:60" x14ac:dyDescent="0.2">
      <c r="BC3313" s="120"/>
      <c r="BD3313" s="120"/>
      <c r="BE3313" s="120"/>
      <c r="BF3313" s="120"/>
      <c r="BG3313" s="117"/>
      <c r="BH3313" s="117"/>
    </row>
    <row r="3314" spans="55:60" x14ac:dyDescent="0.2">
      <c r="BC3314" s="120"/>
      <c r="BD3314" s="120"/>
      <c r="BE3314" s="120"/>
      <c r="BF3314" s="120"/>
      <c r="BG3314" s="117"/>
      <c r="BH3314" s="117"/>
    </row>
    <row r="3315" spans="55:60" x14ac:dyDescent="0.2">
      <c r="BC3315" s="120"/>
      <c r="BD3315" s="120"/>
      <c r="BE3315" s="120"/>
      <c r="BF3315" s="120"/>
      <c r="BG3315" s="117"/>
      <c r="BH3315" s="117"/>
    </row>
    <row r="3316" spans="55:60" x14ac:dyDescent="0.2">
      <c r="BC3316" s="120"/>
      <c r="BD3316" s="120"/>
      <c r="BE3316" s="120"/>
      <c r="BF3316" s="120"/>
      <c r="BG3316" s="117"/>
      <c r="BH3316" s="117"/>
    </row>
    <row r="3317" spans="55:60" x14ac:dyDescent="0.2">
      <c r="BC3317" s="120"/>
      <c r="BD3317" s="120"/>
      <c r="BE3317" s="120"/>
      <c r="BF3317" s="120"/>
      <c r="BG3317" s="117"/>
      <c r="BH3317" s="117"/>
    </row>
    <row r="3318" spans="55:60" x14ac:dyDescent="0.2">
      <c r="BC3318" s="120"/>
      <c r="BD3318" s="120"/>
      <c r="BE3318" s="120"/>
      <c r="BF3318" s="120"/>
      <c r="BG3318" s="117"/>
      <c r="BH3318" s="117"/>
    </row>
    <row r="3319" spans="55:60" x14ac:dyDescent="0.2">
      <c r="BC3319" s="120"/>
      <c r="BD3319" s="120"/>
      <c r="BE3319" s="120"/>
      <c r="BF3319" s="120"/>
      <c r="BG3319" s="117"/>
      <c r="BH3319" s="117"/>
    </row>
    <row r="3320" spans="55:60" x14ac:dyDescent="0.2">
      <c r="BC3320" s="120"/>
      <c r="BD3320" s="120"/>
      <c r="BE3320" s="120"/>
      <c r="BF3320" s="120"/>
      <c r="BG3320" s="117"/>
      <c r="BH3320" s="117"/>
    </row>
    <row r="3321" spans="55:60" x14ac:dyDescent="0.2">
      <c r="BC3321" s="120"/>
      <c r="BD3321" s="120"/>
      <c r="BE3321" s="120"/>
      <c r="BF3321" s="120"/>
      <c r="BG3321" s="117"/>
      <c r="BH3321" s="117"/>
    </row>
    <row r="3322" spans="55:60" x14ac:dyDescent="0.2">
      <c r="BC3322" s="120"/>
      <c r="BD3322" s="120"/>
      <c r="BE3322" s="120"/>
      <c r="BF3322" s="120"/>
      <c r="BG3322" s="117"/>
      <c r="BH3322" s="117"/>
    </row>
    <row r="3323" spans="55:60" x14ac:dyDescent="0.2">
      <c r="BC3323" s="120"/>
      <c r="BD3323" s="120"/>
      <c r="BE3323" s="120"/>
      <c r="BF3323" s="120"/>
      <c r="BG3323" s="117"/>
      <c r="BH3323" s="117"/>
    </row>
    <row r="3324" spans="55:60" x14ac:dyDescent="0.2">
      <c r="BC3324" s="120"/>
      <c r="BD3324" s="120"/>
      <c r="BE3324" s="120"/>
      <c r="BF3324" s="120"/>
      <c r="BG3324" s="117"/>
      <c r="BH3324" s="117"/>
    </row>
    <row r="3325" spans="55:60" x14ac:dyDescent="0.2">
      <c r="BC3325" s="120"/>
      <c r="BD3325" s="120"/>
      <c r="BE3325" s="120"/>
      <c r="BF3325" s="120"/>
      <c r="BG3325" s="117"/>
      <c r="BH3325" s="117"/>
    </row>
    <row r="3326" spans="55:60" x14ac:dyDescent="0.2">
      <c r="BC3326" s="120"/>
      <c r="BD3326" s="120"/>
      <c r="BE3326" s="120"/>
      <c r="BF3326" s="120"/>
      <c r="BG3326" s="117"/>
      <c r="BH3326" s="117"/>
    </row>
    <row r="3327" spans="55:60" x14ac:dyDescent="0.2">
      <c r="BC3327" s="120"/>
      <c r="BD3327" s="120"/>
      <c r="BE3327" s="120"/>
      <c r="BF3327" s="120"/>
      <c r="BG3327" s="117"/>
      <c r="BH3327" s="117"/>
    </row>
    <row r="3328" spans="55:60" x14ac:dyDescent="0.2">
      <c r="BC3328" s="120"/>
      <c r="BD3328" s="120"/>
      <c r="BE3328" s="120"/>
      <c r="BF3328" s="120"/>
      <c r="BG3328" s="117"/>
      <c r="BH3328" s="117"/>
    </row>
    <row r="3329" spans="55:60" x14ac:dyDescent="0.2">
      <c r="BC3329" s="120"/>
      <c r="BD3329" s="120"/>
      <c r="BE3329" s="120"/>
      <c r="BF3329" s="120"/>
      <c r="BG3329" s="117"/>
      <c r="BH3329" s="117"/>
    </row>
    <row r="3330" spans="55:60" x14ac:dyDescent="0.2">
      <c r="BC3330" s="120"/>
      <c r="BD3330" s="120"/>
      <c r="BE3330" s="120"/>
      <c r="BF3330" s="120"/>
      <c r="BG3330" s="117"/>
      <c r="BH3330" s="117"/>
    </row>
    <row r="3331" spans="55:60" x14ac:dyDescent="0.2">
      <c r="BC3331" s="120"/>
      <c r="BD3331" s="120"/>
      <c r="BE3331" s="120"/>
      <c r="BF3331" s="120"/>
      <c r="BG3331" s="117"/>
      <c r="BH3331" s="117"/>
    </row>
    <row r="3332" spans="55:60" x14ac:dyDescent="0.2">
      <c r="BC3332" s="120"/>
      <c r="BD3332" s="120"/>
      <c r="BE3332" s="120"/>
      <c r="BF3332" s="120"/>
      <c r="BG3332" s="117"/>
      <c r="BH3332" s="117"/>
    </row>
    <row r="3333" spans="55:60" x14ac:dyDescent="0.2">
      <c r="BC3333" s="120"/>
      <c r="BD3333" s="120"/>
      <c r="BE3333" s="120"/>
      <c r="BF3333" s="120"/>
      <c r="BG3333" s="117"/>
      <c r="BH3333" s="117"/>
    </row>
    <row r="3334" spans="55:60" x14ac:dyDescent="0.2">
      <c r="BC3334" s="120"/>
      <c r="BD3334" s="120"/>
      <c r="BE3334" s="120"/>
      <c r="BF3334" s="120"/>
      <c r="BG3334" s="117"/>
      <c r="BH3334" s="117"/>
    </row>
    <row r="3335" spans="55:60" x14ac:dyDescent="0.2">
      <c r="BC3335" s="120"/>
      <c r="BD3335" s="120"/>
      <c r="BE3335" s="120"/>
      <c r="BF3335" s="120"/>
      <c r="BG3335" s="117"/>
      <c r="BH3335" s="117"/>
    </row>
    <row r="3336" spans="55:60" x14ac:dyDescent="0.2">
      <c r="BC3336" s="120"/>
      <c r="BD3336" s="120"/>
      <c r="BE3336" s="120"/>
      <c r="BF3336" s="120"/>
      <c r="BG3336" s="117"/>
      <c r="BH3336" s="117"/>
    </row>
    <row r="3337" spans="55:60" x14ac:dyDescent="0.2">
      <c r="BC3337" s="120"/>
      <c r="BD3337" s="120"/>
      <c r="BE3337" s="120"/>
      <c r="BF3337" s="120"/>
      <c r="BG3337" s="117"/>
      <c r="BH3337" s="117"/>
    </row>
    <row r="3338" spans="55:60" x14ac:dyDescent="0.2">
      <c r="BC3338" s="120"/>
      <c r="BD3338" s="120"/>
      <c r="BE3338" s="120"/>
      <c r="BF3338" s="120"/>
      <c r="BG3338" s="117"/>
      <c r="BH3338" s="117"/>
    </row>
    <row r="3339" spans="55:60" x14ac:dyDescent="0.2">
      <c r="BC3339" s="120"/>
      <c r="BD3339" s="120"/>
      <c r="BE3339" s="120"/>
      <c r="BF3339" s="120"/>
      <c r="BG3339" s="117"/>
      <c r="BH3339" s="117"/>
    </row>
    <row r="3340" spans="55:60" x14ac:dyDescent="0.2">
      <c r="BC3340" s="120"/>
      <c r="BD3340" s="120"/>
      <c r="BE3340" s="120"/>
      <c r="BF3340" s="120"/>
      <c r="BG3340" s="117"/>
      <c r="BH3340" s="117"/>
    </row>
    <row r="3341" spans="55:60" x14ac:dyDescent="0.2">
      <c r="BC3341" s="120"/>
      <c r="BD3341" s="120"/>
      <c r="BE3341" s="120"/>
      <c r="BF3341" s="120"/>
      <c r="BG3341" s="117"/>
      <c r="BH3341" s="117"/>
    </row>
    <row r="3342" spans="55:60" x14ac:dyDescent="0.2">
      <c r="BC3342" s="120"/>
      <c r="BD3342" s="120"/>
      <c r="BE3342" s="120"/>
      <c r="BF3342" s="120"/>
      <c r="BG3342" s="117"/>
      <c r="BH3342" s="117"/>
    </row>
    <row r="3343" spans="55:60" x14ac:dyDescent="0.2">
      <c r="BC3343" s="120"/>
      <c r="BD3343" s="120"/>
      <c r="BE3343" s="120"/>
      <c r="BF3343" s="120"/>
      <c r="BG3343" s="117"/>
      <c r="BH3343" s="117"/>
    </row>
    <row r="3344" spans="55:60" x14ac:dyDescent="0.2">
      <c r="BC3344" s="120"/>
      <c r="BD3344" s="120"/>
      <c r="BE3344" s="120"/>
      <c r="BF3344" s="120"/>
      <c r="BG3344" s="117"/>
      <c r="BH3344" s="117"/>
    </row>
    <row r="3345" spans="55:60" x14ac:dyDescent="0.2">
      <c r="BC3345" s="120"/>
      <c r="BD3345" s="120"/>
      <c r="BE3345" s="120"/>
      <c r="BF3345" s="120"/>
      <c r="BG3345" s="117"/>
      <c r="BH3345" s="117"/>
    </row>
    <row r="3346" spans="55:60" x14ac:dyDescent="0.2">
      <c r="BC3346" s="120"/>
      <c r="BD3346" s="120"/>
      <c r="BE3346" s="120"/>
      <c r="BF3346" s="120"/>
      <c r="BG3346" s="117"/>
      <c r="BH3346" s="117"/>
    </row>
    <row r="3347" spans="55:60" x14ac:dyDescent="0.2">
      <c r="BC3347" s="120"/>
      <c r="BD3347" s="120"/>
      <c r="BE3347" s="120"/>
      <c r="BF3347" s="120"/>
      <c r="BG3347" s="117"/>
      <c r="BH3347" s="117"/>
    </row>
    <row r="3348" spans="55:60" x14ac:dyDescent="0.2">
      <c r="BC3348" s="120"/>
      <c r="BD3348" s="120"/>
      <c r="BE3348" s="120"/>
      <c r="BF3348" s="120"/>
      <c r="BG3348" s="117"/>
      <c r="BH3348" s="117"/>
    </row>
    <row r="3349" spans="55:60" x14ac:dyDescent="0.2">
      <c r="BC3349" s="120"/>
      <c r="BD3349" s="120"/>
      <c r="BE3349" s="120"/>
      <c r="BF3349" s="120"/>
      <c r="BG3349" s="117"/>
      <c r="BH3349" s="117"/>
    </row>
    <row r="3350" spans="55:60" x14ac:dyDescent="0.2">
      <c r="BC3350" s="120"/>
      <c r="BD3350" s="120"/>
      <c r="BE3350" s="120"/>
      <c r="BF3350" s="120"/>
      <c r="BG3350" s="117"/>
      <c r="BH3350" s="117"/>
    </row>
    <row r="3351" spans="55:60" x14ac:dyDescent="0.2">
      <c r="BC3351" s="120"/>
      <c r="BD3351" s="120"/>
      <c r="BE3351" s="120"/>
      <c r="BF3351" s="120"/>
      <c r="BG3351" s="117"/>
      <c r="BH3351" s="117"/>
    </row>
    <row r="3352" spans="55:60" x14ac:dyDescent="0.2">
      <c r="BC3352" s="120"/>
      <c r="BD3352" s="120"/>
      <c r="BE3352" s="120"/>
      <c r="BF3352" s="120"/>
      <c r="BG3352" s="117"/>
      <c r="BH3352" s="117"/>
    </row>
    <row r="3353" spans="55:60" x14ac:dyDescent="0.2">
      <c r="BC3353" s="120"/>
      <c r="BD3353" s="120"/>
      <c r="BE3353" s="120"/>
      <c r="BF3353" s="120"/>
      <c r="BG3353" s="117"/>
      <c r="BH3353" s="117"/>
    </row>
    <row r="3354" spans="55:60" x14ac:dyDescent="0.2">
      <c r="BC3354" s="120"/>
      <c r="BD3354" s="120"/>
      <c r="BE3354" s="120"/>
      <c r="BF3354" s="120"/>
      <c r="BG3354" s="117"/>
      <c r="BH3354" s="117"/>
    </row>
    <row r="3355" spans="55:60" x14ac:dyDescent="0.2">
      <c r="BC3355" s="120"/>
      <c r="BD3355" s="120"/>
      <c r="BE3355" s="120"/>
      <c r="BF3355" s="120"/>
      <c r="BG3355" s="117"/>
      <c r="BH3355" s="117"/>
    </row>
    <row r="3356" spans="55:60" x14ac:dyDescent="0.2">
      <c r="BC3356" s="120"/>
      <c r="BD3356" s="120"/>
      <c r="BE3356" s="120"/>
      <c r="BF3356" s="120"/>
      <c r="BG3356" s="117"/>
      <c r="BH3356" s="117"/>
    </row>
    <row r="3357" spans="55:60" x14ac:dyDescent="0.2">
      <c r="BC3357" s="120"/>
      <c r="BD3357" s="120"/>
      <c r="BE3357" s="120"/>
      <c r="BF3357" s="120"/>
      <c r="BG3357" s="117"/>
      <c r="BH3357" s="117"/>
    </row>
    <row r="3358" spans="55:60" x14ac:dyDescent="0.2">
      <c r="BC3358" s="120"/>
      <c r="BD3358" s="120"/>
      <c r="BE3358" s="120"/>
      <c r="BF3358" s="120"/>
      <c r="BG3358" s="117"/>
      <c r="BH3358" s="117"/>
    </row>
    <row r="3359" spans="55:60" x14ac:dyDescent="0.2">
      <c r="BC3359" s="120"/>
      <c r="BD3359" s="120"/>
      <c r="BE3359" s="120"/>
      <c r="BF3359" s="120"/>
      <c r="BG3359" s="117"/>
      <c r="BH3359" s="117"/>
    </row>
    <row r="3360" spans="55:60" x14ac:dyDescent="0.2">
      <c r="BC3360" s="120"/>
      <c r="BD3360" s="120"/>
      <c r="BE3360" s="120"/>
      <c r="BF3360" s="120"/>
      <c r="BG3360" s="117"/>
      <c r="BH3360" s="117"/>
    </row>
    <row r="3361" spans="55:60" x14ac:dyDescent="0.2">
      <c r="BC3361" s="120"/>
      <c r="BD3361" s="120"/>
      <c r="BE3361" s="120"/>
      <c r="BF3361" s="120"/>
      <c r="BG3361" s="117"/>
      <c r="BH3361" s="117"/>
    </row>
    <row r="3362" spans="55:60" x14ac:dyDescent="0.2">
      <c r="BC3362" s="120"/>
      <c r="BD3362" s="120"/>
      <c r="BE3362" s="120"/>
      <c r="BF3362" s="120"/>
      <c r="BG3362" s="117"/>
      <c r="BH3362" s="117"/>
    </row>
    <row r="3363" spans="55:60" x14ac:dyDescent="0.2">
      <c r="BC3363" s="120"/>
      <c r="BD3363" s="120"/>
      <c r="BE3363" s="120"/>
      <c r="BF3363" s="120"/>
      <c r="BG3363" s="117"/>
      <c r="BH3363" s="117"/>
    </row>
    <row r="3364" spans="55:60" x14ac:dyDescent="0.2">
      <c r="BC3364" s="120"/>
      <c r="BD3364" s="120"/>
      <c r="BE3364" s="120"/>
      <c r="BF3364" s="120"/>
      <c r="BG3364" s="117"/>
      <c r="BH3364" s="117"/>
    </row>
    <row r="3365" spans="55:60" x14ac:dyDescent="0.2">
      <c r="BC3365" s="120"/>
      <c r="BD3365" s="120"/>
      <c r="BE3365" s="120"/>
      <c r="BF3365" s="120"/>
      <c r="BG3365" s="117"/>
      <c r="BH3365" s="117"/>
    </row>
    <row r="3366" spans="55:60" x14ac:dyDescent="0.2">
      <c r="BC3366" s="120"/>
      <c r="BD3366" s="120"/>
      <c r="BE3366" s="120"/>
      <c r="BF3366" s="120"/>
      <c r="BG3366" s="117"/>
      <c r="BH3366" s="117"/>
    </row>
    <row r="3367" spans="55:60" x14ac:dyDescent="0.2">
      <c r="BC3367" s="120"/>
      <c r="BD3367" s="120"/>
      <c r="BE3367" s="120"/>
      <c r="BF3367" s="120"/>
      <c r="BG3367" s="117"/>
      <c r="BH3367" s="117"/>
    </row>
    <row r="3368" spans="55:60" x14ac:dyDescent="0.2">
      <c r="BC3368" s="120"/>
      <c r="BD3368" s="120"/>
      <c r="BE3368" s="120"/>
      <c r="BF3368" s="120"/>
      <c r="BG3368" s="117"/>
      <c r="BH3368" s="117"/>
    </row>
    <row r="3369" spans="55:60" x14ac:dyDescent="0.2">
      <c r="BC3369" s="120"/>
      <c r="BD3369" s="120"/>
      <c r="BE3369" s="120"/>
      <c r="BF3369" s="120"/>
      <c r="BG3369" s="117"/>
      <c r="BH3369" s="117"/>
    </row>
    <row r="3370" spans="55:60" x14ac:dyDescent="0.2">
      <c r="BC3370" s="120"/>
      <c r="BD3370" s="120"/>
      <c r="BE3370" s="120"/>
      <c r="BF3370" s="120"/>
      <c r="BG3370" s="117"/>
      <c r="BH3370" s="117"/>
    </row>
    <row r="3371" spans="55:60" x14ac:dyDescent="0.2">
      <c r="BC3371" s="120"/>
      <c r="BD3371" s="120"/>
      <c r="BE3371" s="120"/>
      <c r="BF3371" s="120"/>
      <c r="BG3371" s="117"/>
      <c r="BH3371" s="117"/>
    </row>
    <row r="3372" spans="55:60" x14ac:dyDescent="0.2">
      <c r="BC3372" s="120"/>
      <c r="BD3372" s="120"/>
      <c r="BE3372" s="120"/>
      <c r="BF3372" s="120"/>
      <c r="BG3372" s="117"/>
      <c r="BH3372" s="117"/>
    </row>
    <row r="3373" spans="55:60" x14ac:dyDescent="0.2">
      <c r="BC3373" s="120"/>
      <c r="BD3373" s="120"/>
      <c r="BE3373" s="120"/>
      <c r="BF3373" s="120"/>
      <c r="BG3373" s="117"/>
      <c r="BH3373" s="117"/>
    </row>
    <row r="3374" spans="55:60" x14ac:dyDescent="0.2">
      <c r="BC3374" s="120"/>
      <c r="BD3374" s="120"/>
      <c r="BE3374" s="120"/>
      <c r="BF3374" s="120"/>
      <c r="BG3374" s="117"/>
      <c r="BH3374" s="117"/>
    </row>
    <row r="3375" spans="55:60" x14ac:dyDescent="0.2">
      <c r="BC3375" s="120"/>
      <c r="BD3375" s="120"/>
      <c r="BE3375" s="120"/>
      <c r="BF3375" s="120"/>
      <c r="BG3375" s="117"/>
      <c r="BH3375" s="117"/>
    </row>
    <row r="3376" spans="55:60" x14ac:dyDescent="0.2">
      <c r="BC3376" s="120"/>
      <c r="BD3376" s="120"/>
      <c r="BE3376" s="120"/>
      <c r="BF3376" s="120"/>
      <c r="BG3376" s="117"/>
      <c r="BH3376" s="117"/>
    </row>
    <row r="3377" spans="55:60" x14ac:dyDescent="0.2">
      <c r="BC3377" s="120"/>
      <c r="BD3377" s="120"/>
      <c r="BE3377" s="120"/>
      <c r="BF3377" s="120"/>
      <c r="BG3377" s="117"/>
      <c r="BH3377" s="117"/>
    </row>
    <row r="3378" spans="55:60" x14ac:dyDescent="0.2">
      <c r="BC3378" s="120"/>
      <c r="BD3378" s="120"/>
      <c r="BE3378" s="120"/>
      <c r="BF3378" s="120"/>
      <c r="BG3378" s="117"/>
      <c r="BH3378" s="117"/>
    </row>
    <row r="3379" spans="55:60" x14ac:dyDescent="0.2">
      <c r="BC3379" s="120"/>
      <c r="BD3379" s="120"/>
      <c r="BE3379" s="120"/>
      <c r="BF3379" s="120"/>
      <c r="BG3379" s="117"/>
      <c r="BH3379" s="117"/>
    </row>
    <row r="3380" spans="55:60" x14ac:dyDescent="0.2">
      <c r="BC3380" s="120"/>
      <c r="BD3380" s="120"/>
      <c r="BE3380" s="120"/>
      <c r="BF3380" s="120"/>
      <c r="BG3380" s="117"/>
      <c r="BH3380" s="117"/>
    </row>
    <row r="3381" spans="55:60" x14ac:dyDescent="0.2">
      <c r="BC3381" s="120"/>
      <c r="BD3381" s="120"/>
      <c r="BE3381" s="120"/>
      <c r="BF3381" s="120"/>
      <c r="BG3381" s="117"/>
      <c r="BH3381" s="117"/>
    </row>
    <row r="3382" spans="55:60" x14ac:dyDescent="0.2">
      <c r="BC3382" s="120"/>
      <c r="BD3382" s="120"/>
      <c r="BE3382" s="120"/>
      <c r="BF3382" s="120"/>
      <c r="BG3382" s="117"/>
      <c r="BH3382" s="117"/>
    </row>
    <row r="3383" spans="55:60" x14ac:dyDescent="0.2">
      <c r="BC3383" s="120"/>
      <c r="BD3383" s="120"/>
      <c r="BE3383" s="120"/>
      <c r="BF3383" s="120"/>
      <c r="BG3383" s="117"/>
      <c r="BH3383" s="117"/>
    </row>
    <row r="3384" spans="55:60" x14ac:dyDescent="0.2">
      <c r="BC3384" s="120"/>
      <c r="BD3384" s="120"/>
      <c r="BE3384" s="120"/>
      <c r="BF3384" s="120"/>
      <c r="BG3384" s="117"/>
      <c r="BH3384" s="117"/>
    </row>
    <row r="3385" spans="55:60" x14ac:dyDescent="0.2">
      <c r="BC3385" s="120"/>
      <c r="BD3385" s="120"/>
      <c r="BE3385" s="120"/>
      <c r="BF3385" s="120"/>
      <c r="BG3385" s="117"/>
      <c r="BH3385" s="117"/>
    </row>
    <row r="3386" spans="55:60" x14ac:dyDescent="0.2">
      <c r="BC3386" s="120"/>
      <c r="BD3386" s="120"/>
      <c r="BE3386" s="120"/>
      <c r="BF3386" s="120"/>
      <c r="BG3386" s="117"/>
      <c r="BH3386" s="117"/>
    </row>
    <row r="3387" spans="55:60" x14ac:dyDescent="0.2">
      <c r="BC3387" s="120"/>
      <c r="BD3387" s="120"/>
      <c r="BE3387" s="120"/>
      <c r="BF3387" s="120"/>
      <c r="BG3387" s="117"/>
      <c r="BH3387" s="117"/>
    </row>
    <row r="3388" spans="55:60" x14ac:dyDescent="0.2">
      <c r="BC3388" s="120"/>
      <c r="BD3388" s="120"/>
      <c r="BE3388" s="120"/>
      <c r="BF3388" s="120"/>
      <c r="BG3388" s="117"/>
      <c r="BH3388" s="117"/>
    </row>
    <row r="3389" spans="55:60" x14ac:dyDescent="0.2">
      <c r="BC3389" s="120"/>
      <c r="BD3389" s="120"/>
      <c r="BE3389" s="120"/>
      <c r="BF3389" s="120"/>
      <c r="BG3389" s="117"/>
      <c r="BH3389" s="117"/>
    </row>
    <row r="3390" spans="55:60" x14ac:dyDescent="0.2">
      <c r="BC3390" s="120"/>
      <c r="BD3390" s="120"/>
      <c r="BE3390" s="120"/>
      <c r="BF3390" s="120"/>
      <c r="BG3390" s="117"/>
      <c r="BH3390" s="117"/>
    </row>
    <row r="3391" spans="55:60" x14ac:dyDescent="0.2">
      <c r="BC3391" s="120"/>
      <c r="BD3391" s="120"/>
      <c r="BE3391" s="120"/>
      <c r="BF3391" s="120"/>
      <c r="BG3391" s="117"/>
      <c r="BH3391" s="117"/>
    </row>
    <row r="3392" spans="55:60" x14ac:dyDescent="0.2">
      <c r="BC3392" s="120"/>
      <c r="BD3392" s="120"/>
      <c r="BE3392" s="120"/>
      <c r="BF3392" s="120"/>
      <c r="BG3392" s="117"/>
      <c r="BH3392" s="117"/>
    </row>
    <row r="3393" spans="55:60" x14ac:dyDescent="0.2">
      <c r="BC3393" s="120"/>
      <c r="BD3393" s="120"/>
      <c r="BE3393" s="120"/>
      <c r="BF3393" s="120"/>
      <c r="BG3393" s="117"/>
      <c r="BH3393" s="117"/>
    </row>
    <row r="3394" spans="55:60" x14ac:dyDescent="0.2">
      <c r="BC3394" s="120"/>
      <c r="BD3394" s="120"/>
      <c r="BE3394" s="120"/>
      <c r="BF3394" s="120"/>
      <c r="BG3394" s="117"/>
      <c r="BH3394" s="117"/>
    </row>
    <row r="3395" spans="55:60" x14ac:dyDescent="0.2">
      <c r="BC3395" s="120"/>
      <c r="BD3395" s="120"/>
      <c r="BE3395" s="120"/>
      <c r="BF3395" s="120"/>
      <c r="BG3395" s="117"/>
      <c r="BH3395" s="117"/>
    </row>
    <row r="3396" spans="55:60" x14ac:dyDescent="0.2">
      <c r="BC3396" s="120"/>
      <c r="BD3396" s="120"/>
      <c r="BE3396" s="120"/>
      <c r="BF3396" s="120"/>
      <c r="BG3396" s="117"/>
      <c r="BH3396" s="117"/>
    </row>
    <row r="3397" spans="55:60" x14ac:dyDescent="0.2">
      <c r="BC3397" s="120"/>
      <c r="BD3397" s="120"/>
      <c r="BE3397" s="120"/>
      <c r="BF3397" s="120"/>
      <c r="BG3397" s="117"/>
      <c r="BH3397" s="117"/>
    </row>
    <row r="3398" spans="55:60" x14ac:dyDescent="0.2">
      <c r="BC3398" s="120"/>
      <c r="BD3398" s="120"/>
      <c r="BE3398" s="120"/>
      <c r="BF3398" s="120"/>
      <c r="BG3398" s="117"/>
      <c r="BH3398" s="117"/>
    </row>
    <row r="3399" spans="55:60" x14ac:dyDescent="0.2">
      <c r="BC3399" s="120"/>
      <c r="BD3399" s="120"/>
      <c r="BE3399" s="120"/>
      <c r="BF3399" s="120"/>
      <c r="BG3399" s="117"/>
      <c r="BH3399" s="117"/>
    </row>
    <row r="3400" spans="55:60" x14ac:dyDescent="0.2">
      <c r="BC3400" s="120"/>
      <c r="BD3400" s="120"/>
      <c r="BE3400" s="120"/>
      <c r="BF3400" s="120"/>
      <c r="BG3400" s="117"/>
      <c r="BH3400" s="117"/>
    </row>
    <row r="3401" spans="55:60" x14ac:dyDescent="0.2">
      <c r="BC3401" s="120"/>
      <c r="BD3401" s="120"/>
      <c r="BE3401" s="120"/>
      <c r="BF3401" s="120"/>
      <c r="BG3401" s="117"/>
      <c r="BH3401" s="117"/>
    </row>
    <row r="3402" spans="55:60" x14ac:dyDescent="0.2">
      <c r="BC3402" s="120"/>
      <c r="BD3402" s="120"/>
      <c r="BE3402" s="120"/>
      <c r="BF3402" s="120"/>
      <c r="BG3402" s="117"/>
      <c r="BH3402" s="117"/>
    </row>
    <row r="3403" spans="55:60" x14ac:dyDescent="0.2">
      <c r="BC3403" s="120"/>
      <c r="BD3403" s="120"/>
      <c r="BE3403" s="120"/>
      <c r="BF3403" s="120"/>
      <c r="BG3403" s="117"/>
      <c r="BH3403" s="117"/>
    </row>
    <row r="3404" spans="55:60" x14ac:dyDescent="0.2">
      <c r="BC3404" s="120"/>
      <c r="BD3404" s="120"/>
      <c r="BE3404" s="120"/>
      <c r="BF3404" s="120"/>
      <c r="BG3404" s="117"/>
      <c r="BH3404" s="117"/>
    </row>
    <row r="3405" spans="55:60" x14ac:dyDescent="0.2">
      <c r="BC3405" s="120"/>
      <c r="BD3405" s="120"/>
      <c r="BE3405" s="120"/>
      <c r="BF3405" s="120"/>
      <c r="BG3405" s="117"/>
      <c r="BH3405" s="117"/>
    </row>
    <row r="3406" spans="55:60" x14ac:dyDescent="0.2">
      <c r="BC3406" s="120"/>
      <c r="BD3406" s="120"/>
      <c r="BE3406" s="120"/>
      <c r="BF3406" s="120"/>
      <c r="BG3406" s="117"/>
      <c r="BH3406" s="117"/>
    </row>
    <row r="3407" spans="55:60" x14ac:dyDescent="0.2">
      <c r="BC3407" s="120"/>
      <c r="BD3407" s="120"/>
      <c r="BE3407" s="120"/>
      <c r="BF3407" s="120"/>
      <c r="BG3407" s="117"/>
      <c r="BH3407" s="117"/>
    </row>
    <row r="3408" spans="55:60" x14ac:dyDescent="0.2">
      <c r="BC3408" s="120"/>
      <c r="BD3408" s="120"/>
      <c r="BE3408" s="120"/>
      <c r="BF3408" s="120"/>
      <c r="BG3408" s="117"/>
      <c r="BH3408" s="117"/>
    </row>
    <row r="3409" spans="55:60" x14ac:dyDescent="0.2">
      <c r="BC3409" s="120"/>
      <c r="BD3409" s="120"/>
      <c r="BE3409" s="120"/>
      <c r="BF3409" s="120"/>
      <c r="BG3409" s="117"/>
      <c r="BH3409" s="117"/>
    </row>
    <row r="3410" spans="55:60" x14ac:dyDescent="0.2">
      <c r="BC3410" s="120"/>
      <c r="BD3410" s="120"/>
      <c r="BE3410" s="120"/>
      <c r="BF3410" s="120"/>
      <c r="BG3410" s="117"/>
      <c r="BH3410" s="117"/>
    </row>
    <row r="3411" spans="55:60" x14ac:dyDescent="0.2">
      <c r="BC3411" s="120"/>
      <c r="BD3411" s="120"/>
      <c r="BE3411" s="120"/>
      <c r="BF3411" s="120"/>
      <c r="BG3411" s="117"/>
      <c r="BH3411" s="117"/>
    </row>
    <row r="3412" spans="55:60" x14ac:dyDescent="0.2">
      <c r="BC3412" s="120"/>
      <c r="BD3412" s="120"/>
      <c r="BE3412" s="120"/>
      <c r="BF3412" s="120"/>
      <c r="BG3412" s="117"/>
      <c r="BH3412" s="117"/>
    </row>
    <row r="3413" spans="55:60" x14ac:dyDescent="0.2">
      <c r="BC3413" s="120"/>
      <c r="BD3413" s="120"/>
      <c r="BE3413" s="120"/>
      <c r="BF3413" s="120"/>
      <c r="BG3413" s="117"/>
      <c r="BH3413" s="117"/>
    </row>
    <row r="3414" spans="55:60" x14ac:dyDescent="0.2">
      <c r="BC3414" s="120"/>
      <c r="BD3414" s="120"/>
      <c r="BE3414" s="120"/>
      <c r="BF3414" s="120"/>
      <c r="BG3414" s="117"/>
      <c r="BH3414" s="117"/>
    </row>
    <row r="3415" spans="55:60" x14ac:dyDescent="0.2">
      <c r="BC3415" s="120"/>
      <c r="BD3415" s="120"/>
      <c r="BE3415" s="120"/>
      <c r="BF3415" s="120"/>
      <c r="BG3415" s="117"/>
      <c r="BH3415" s="117"/>
    </row>
    <row r="3416" spans="55:60" x14ac:dyDescent="0.2">
      <c r="BC3416" s="120"/>
      <c r="BD3416" s="120"/>
      <c r="BE3416" s="120"/>
      <c r="BF3416" s="120"/>
      <c r="BG3416" s="117"/>
      <c r="BH3416" s="117"/>
    </row>
    <row r="3417" spans="55:60" x14ac:dyDescent="0.2">
      <c r="BC3417" s="120"/>
      <c r="BD3417" s="120"/>
      <c r="BE3417" s="120"/>
      <c r="BF3417" s="120"/>
      <c r="BG3417" s="117"/>
      <c r="BH3417" s="117"/>
    </row>
    <row r="3418" spans="55:60" x14ac:dyDescent="0.2">
      <c r="BC3418" s="120"/>
      <c r="BD3418" s="120"/>
      <c r="BE3418" s="120"/>
      <c r="BF3418" s="120"/>
      <c r="BG3418" s="117"/>
      <c r="BH3418" s="117"/>
    </row>
    <row r="3419" spans="55:60" x14ac:dyDescent="0.2">
      <c r="BC3419" s="120"/>
      <c r="BD3419" s="120"/>
      <c r="BE3419" s="120"/>
      <c r="BF3419" s="120"/>
      <c r="BG3419" s="117"/>
      <c r="BH3419" s="117"/>
    </row>
    <row r="3420" spans="55:60" x14ac:dyDescent="0.2">
      <c r="BC3420" s="120"/>
      <c r="BD3420" s="120"/>
      <c r="BE3420" s="120"/>
      <c r="BF3420" s="120"/>
      <c r="BG3420" s="117"/>
      <c r="BH3420" s="117"/>
    </row>
    <row r="3421" spans="55:60" x14ac:dyDescent="0.2">
      <c r="BC3421" s="120"/>
      <c r="BD3421" s="120"/>
      <c r="BE3421" s="120"/>
      <c r="BF3421" s="120"/>
      <c r="BG3421" s="117"/>
      <c r="BH3421" s="117"/>
    </row>
    <row r="3422" spans="55:60" x14ac:dyDescent="0.2">
      <c r="BC3422" s="120"/>
      <c r="BD3422" s="120"/>
      <c r="BE3422" s="120"/>
      <c r="BF3422" s="120"/>
      <c r="BG3422" s="117"/>
      <c r="BH3422" s="117"/>
    </row>
    <row r="3423" spans="55:60" x14ac:dyDescent="0.2">
      <c r="BC3423" s="120"/>
      <c r="BD3423" s="120"/>
      <c r="BE3423" s="120"/>
      <c r="BF3423" s="120"/>
      <c r="BG3423" s="117"/>
      <c r="BH3423" s="117"/>
    </row>
    <row r="3424" spans="55:60" x14ac:dyDescent="0.2">
      <c r="BC3424" s="120"/>
      <c r="BD3424" s="120"/>
      <c r="BE3424" s="120"/>
      <c r="BF3424" s="120"/>
      <c r="BG3424" s="117"/>
      <c r="BH3424" s="117"/>
    </row>
    <row r="3425" spans="55:60" x14ac:dyDescent="0.2">
      <c r="BC3425" s="120"/>
      <c r="BD3425" s="120"/>
      <c r="BE3425" s="120"/>
      <c r="BF3425" s="120"/>
      <c r="BG3425" s="117"/>
      <c r="BH3425" s="117"/>
    </row>
    <row r="3426" spans="55:60" x14ac:dyDescent="0.2">
      <c r="BC3426" s="120"/>
      <c r="BD3426" s="120"/>
      <c r="BE3426" s="120"/>
      <c r="BF3426" s="120"/>
      <c r="BG3426" s="117"/>
      <c r="BH3426" s="117"/>
    </row>
    <row r="3427" spans="55:60" x14ac:dyDescent="0.2">
      <c r="BC3427" s="120"/>
      <c r="BD3427" s="120"/>
      <c r="BE3427" s="120"/>
      <c r="BF3427" s="120"/>
      <c r="BG3427" s="117"/>
      <c r="BH3427" s="117"/>
    </row>
    <row r="3428" spans="55:60" x14ac:dyDescent="0.2">
      <c r="BC3428" s="120"/>
      <c r="BD3428" s="120"/>
      <c r="BE3428" s="120"/>
      <c r="BF3428" s="120"/>
      <c r="BG3428" s="117"/>
      <c r="BH3428" s="117"/>
    </row>
    <row r="3429" spans="55:60" x14ac:dyDescent="0.2">
      <c r="BC3429" s="120"/>
      <c r="BD3429" s="120"/>
      <c r="BE3429" s="120"/>
      <c r="BF3429" s="120"/>
      <c r="BG3429" s="117"/>
      <c r="BH3429" s="117"/>
    </row>
    <row r="3430" spans="55:60" x14ac:dyDescent="0.2">
      <c r="BC3430" s="120"/>
      <c r="BD3430" s="120"/>
      <c r="BE3430" s="120"/>
      <c r="BF3430" s="120"/>
      <c r="BG3430" s="117"/>
      <c r="BH3430" s="117"/>
    </row>
    <row r="3431" spans="55:60" x14ac:dyDescent="0.2">
      <c r="BC3431" s="120"/>
      <c r="BD3431" s="120"/>
      <c r="BE3431" s="120"/>
      <c r="BF3431" s="120"/>
      <c r="BG3431" s="117"/>
      <c r="BH3431" s="117"/>
    </row>
    <row r="3432" spans="55:60" x14ac:dyDescent="0.2">
      <c r="BC3432" s="120"/>
      <c r="BD3432" s="120"/>
      <c r="BE3432" s="120"/>
      <c r="BF3432" s="120"/>
      <c r="BG3432" s="117"/>
      <c r="BH3432" s="117"/>
    </row>
    <row r="3433" spans="55:60" x14ac:dyDescent="0.2">
      <c r="BC3433" s="120"/>
      <c r="BD3433" s="120"/>
      <c r="BE3433" s="120"/>
      <c r="BF3433" s="120"/>
      <c r="BG3433" s="117"/>
      <c r="BH3433" s="117"/>
    </row>
    <row r="3434" spans="55:60" x14ac:dyDescent="0.2">
      <c r="BC3434" s="120"/>
      <c r="BD3434" s="120"/>
      <c r="BE3434" s="120"/>
      <c r="BF3434" s="120"/>
      <c r="BG3434" s="117"/>
      <c r="BH3434" s="117"/>
    </row>
    <row r="3435" spans="55:60" x14ac:dyDescent="0.2">
      <c r="BC3435" s="120"/>
      <c r="BD3435" s="120"/>
      <c r="BE3435" s="120"/>
      <c r="BF3435" s="120"/>
      <c r="BG3435" s="117"/>
      <c r="BH3435" s="117"/>
    </row>
    <row r="3436" spans="55:60" x14ac:dyDescent="0.2">
      <c r="BC3436" s="120"/>
      <c r="BD3436" s="120"/>
      <c r="BE3436" s="120"/>
      <c r="BF3436" s="120"/>
      <c r="BG3436" s="117"/>
      <c r="BH3436" s="117"/>
    </row>
    <row r="3437" spans="55:60" x14ac:dyDescent="0.2">
      <c r="BC3437" s="120"/>
      <c r="BD3437" s="120"/>
      <c r="BE3437" s="120"/>
      <c r="BF3437" s="120"/>
      <c r="BG3437" s="117"/>
      <c r="BH3437" s="117"/>
    </row>
    <row r="3438" spans="55:60" x14ac:dyDescent="0.2">
      <c r="BC3438" s="120"/>
      <c r="BD3438" s="120"/>
      <c r="BE3438" s="120"/>
      <c r="BF3438" s="120"/>
      <c r="BG3438" s="117"/>
      <c r="BH3438" s="117"/>
    </row>
    <row r="3439" spans="55:60" x14ac:dyDescent="0.2">
      <c r="BC3439" s="120"/>
      <c r="BD3439" s="120"/>
      <c r="BE3439" s="120"/>
      <c r="BF3439" s="120"/>
      <c r="BG3439" s="117"/>
      <c r="BH3439" s="117"/>
    </row>
    <row r="3440" spans="55:60" x14ac:dyDescent="0.2">
      <c r="BC3440" s="120"/>
      <c r="BD3440" s="120"/>
      <c r="BE3440" s="120"/>
      <c r="BF3440" s="120"/>
      <c r="BG3440" s="117"/>
      <c r="BH3440" s="117"/>
    </row>
    <row r="3441" spans="55:60" x14ac:dyDescent="0.2">
      <c r="BC3441" s="120"/>
      <c r="BD3441" s="120"/>
      <c r="BE3441" s="120"/>
      <c r="BF3441" s="120"/>
      <c r="BG3441" s="117"/>
      <c r="BH3441" s="117"/>
    </row>
    <row r="3442" spans="55:60" x14ac:dyDescent="0.2">
      <c r="BC3442" s="120"/>
      <c r="BD3442" s="120"/>
      <c r="BE3442" s="120"/>
      <c r="BF3442" s="120"/>
      <c r="BG3442" s="117"/>
      <c r="BH3442" s="117"/>
    </row>
    <row r="3443" spans="55:60" x14ac:dyDescent="0.2">
      <c r="BC3443" s="120"/>
      <c r="BD3443" s="120"/>
      <c r="BE3443" s="120"/>
      <c r="BF3443" s="120"/>
      <c r="BG3443" s="117"/>
      <c r="BH3443" s="117"/>
    </row>
    <row r="3444" spans="55:60" x14ac:dyDescent="0.2">
      <c r="BC3444" s="120"/>
      <c r="BD3444" s="120"/>
      <c r="BE3444" s="120"/>
      <c r="BF3444" s="120"/>
      <c r="BG3444" s="117"/>
      <c r="BH3444" s="117"/>
    </row>
    <row r="3445" spans="55:60" x14ac:dyDescent="0.2">
      <c r="BC3445" s="120"/>
      <c r="BD3445" s="120"/>
      <c r="BE3445" s="120"/>
      <c r="BF3445" s="120"/>
      <c r="BG3445" s="117"/>
      <c r="BH3445" s="117"/>
    </row>
    <row r="3446" spans="55:60" x14ac:dyDescent="0.2">
      <c r="BC3446" s="120"/>
      <c r="BD3446" s="120"/>
      <c r="BE3446" s="120"/>
      <c r="BF3446" s="120"/>
      <c r="BG3446" s="117"/>
      <c r="BH3446" s="117"/>
    </row>
    <row r="3447" spans="55:60" x14ac:dyDescent="0.2">
      <c r="BC3447" s="120"/>
      <c r="BD3447" s="120"/>
      <c r="BE3447" s="120"/>
      <c r="BF3447" s="120"/>
      <c r="BG3447" s="117"/>
      <c r="BH3447" s="117"/>
    </row>
    <row r="3448" spans="55:60" x14ac:dyDescent="0.2">
      <c r="BC3448" s="120"/>
      <c r="BD3448" s="120"/>
      <c r="BE3448" s="120"/>
      <c r="BF3448" s="120"/>
      <c r="BG3448" s="117"/>
      <c r="BH3448" s="117"/>
    </row>
    <row r="3449" spans="55:60" x14ac:dyDescent="0.2">
      <c r="BC3449" s="120"/>
      <c r="BD3449" s="120"/>
      <c r="BE3449" s="120"/>
      <c r="BF3449" s="120"/>
      <c r="BG3449" s="117"/>
      <c r="BH3449" s="117"/>
    </row>
    <row r="3450" spans="55:60" x14ac:dyDescent="0.2">
      <c r="BC3450" s="120"/>
      <c r="BD3450" s="120"/>
      <c r="BE3450" s="120"/>
      <c r="BF3450" s="120"/>
      <c r="BG3450" s="117"/>
      <c r="BH3450" s="117"/>
    </row>
    <row r="3451" spans="55:60" x14ac:dyDescent="0.2">
      <c r="BC3451" s="120"/>
      <c r="BD3451" s="120"/>
      <c r="BE3451" s="120"/>
      <c r="BF3451" s="120"/>
      <c r="BG3451" s="117"/>
      <c r="BH3451" s="117"/>
    </row>
    <row r="3452" spans="55:60" x14ac:dyDescent="0.2">
      <c r="BC3452" s="120"/>
      <c r="BD3452" s="120"/>
      <c r="BE3452" s="120"/>
      <c r="BF3452" s="120"/>
      <c r="BG3452" s="117"/>
      <c r="BH3452" s="117"/>
    </row>
    <row r="3453" spans="55:60" x14ac:dyDescent="0.2">
      <c r="BC3453" s="120"/>
      <c r="BD3453" s="120"/>
      <c r="BE3453" s="120"/>
      <c r="BF3453" s="120"/>
      <c r="BG3453" s="117"/>
      <c r="BH3453" s="117"/>
    </row>
    <row r="3454" spans="55:60" x14ac:dyDescent="0.2">
      <c r="BC3454" s="120"/>
      <c r="BD3454" s="120"/>
      <c r="BE3454" s="120"/>
      <c r="BF3454" s="120"/>
      <c r="BG3454" s="117"/>
      <c r="BH3454" s="117"/>
    </row>
    <row r="3455" spans="55:60" x14ac:dyDescent="0.2">
      <c r="BC3455" s="120"/>
      <c r="BD3455" s="120"/>
      <c r="BE3455" s="120"/>
      <c r="BF3455" s="120"/>
      <c r="BG3455" s="117"/>
      <c r="BH3455" s="117"/>
    </row>
    <row r="3456" spans="55:60" x14ac:dyDescent="0.2">
      <c r="BC3456" s="120"/>
      <c r="BD3456" s="120"/>
      <c r="BE3456" s="120"/>
      <c r="BF3456" s="120"/>
      <c r="BG3456" s="117"/>
      <c r="BH3456" s="117"/>
    </row>
    <row r="3457" spans="55:60" x14ac:dyDescent="0.2">
      <c r="BC3457" s="120"/>
      <c r="BD3457" s="120"/>
      <c r="BE3457" s="120"/>
      <c r="BF3457" s="120"/>
      <c r="BG3457" s="117"/>
      <c r="BH3457" s="117"/>
    </row>
    <row r="3458" spans="55:60" x14ac:dyDescent="0.2">
      <c r="BC3458" s="120"/>
      <c r="BD3458" s="120"/>
      <c r="BE3458" s="120"/>
      <c r="BF3458" s="120"/>
      <c r="BG3458" s="117"/>
      <c r="BH3458" s="117"/>
    </row>
    <row r="3459" spans="55:60" x14ac:dyDescent="0.2">
      <c r="BC3459" s="120"/>
      <c r="BD3459" s="120"/>
      <c r="BE3459" s="120"/>
      <c r="BF3459" s="120"/>
      <c r="BG3459" s="117"/>
      <c r="BH3459" s="117"/>
    </row>
    <row r="3460" spans="55:60" x14ac:dyDescent="0.2">
      <c r="BC3460" s="120"/>
      <c r="BD3460" s="120"/>
      <c r="BE3460" s="120"/>
      <c r="BF3460" s="120"/>
      <c r="BG3460" s="117"/>
      <c r="BH3460" s="117"/>
    </row>
    <row r="3461" spans="55:60" x14ac:dyDescent="0.2">
      <c r="BC3461" s="120"/>
      <c r="BD3461" s="120"/>
      <c r="BE3461" s="120"/>
      <c r="BF3461" s="120"/>
      <c r="BG3461" s="117"/>
      <c r="BH3461" s="117"/>
    </row>
    <row r="3462" spans="55:60" x14ac:dyDescent="0.2">
      <c r="BC3462" s="120"/>
      <c r="BD3462" s="120"/>
      <c r="BE3462" s="120"/>
      <c r="BF3462" s="120"/>
      <c r="BG3462" s="117"/>
      <c r="BH3462" s="117"/>
    </row>
    <row r="3463" spans="55:60" x14ac:dyDescent="0.2">
      <c r="BC3463" s="120"/>
      <c r="BD3463" s="120"/>
      <c r="BE3463" s="120"/>
      <c r="BF3463" s="120"/>
      <c r="BG3463" s="117"/>
      <c r="BH3463" s="117"/>
    </row>
    <row r="3464" spans="55:60" x14ac:dyDescent="0.2">
      <c r="BC3464" s="120"/>
      <c r="BD3464" s="120"/>
      <c r="BE3464" s="120"/>
      <c r="BF3464" s="120"/>
      <c r="BG3464" s="117"/>
      <c r="BH3464" s="117"/>
    </row>
    <row r="3465" spans="55:60" x14ac:dyDescent="0.2">
      <c r="BC3465" s="120"/>
      <c r="BD3465" s="120"/>
      <c r="BE3465" s="120"/>
      <c r="BF3465" s="120"/>
      <c r="BG3465" s="117"/>
      <c r="BH3465" s="117"/>
    </row>
    <row r="3466" spans="55:60" x14ac:dyDescent="0.2">
      <c r="BC3466" s="120"/>
      <c r="BD3466" s="120"/>
      <c r="BE3466" s="120"/>
      <c r="BF3466" s="120"/>
      <c r="BG3466" s="117"/>
      <c r="BH3466" s="117"/>
    </row>
    <row r="3467" spans="55:60" x14ac:dyDescent="0.2">
      <c r="BC3467" s="120"/>
      <c r="BD3467" s="120"/>
      <c r="BE3467" s="120"/>
      <c r="BF3467" s="120"/>
      <c r="BG3467" s="117"/>
      <c r="BH3467" s="117"/>
    </row>
    <row r="3468" spans="55:60" x14ac:dyDescent="0.2">
      <c r="BC3468" s="120"/>
      <c r="BD3468" s="120"/>
      <c r="BE3468" s="120"/>
      <c r="BF3468" s="120"/>
      <c r="BG3468" s="117"/>
      <c r="BH3468" s="117"/>
    </row>
    <row r="3469" spans="55:60" x14ac:dyDescent="0.2">
      <c r="BC3469" s="120"/>
      <c r="BD3469" s="120"/>
      <c r="BE3469" s="120"/>
      <c r="BF3469" s="120"/>
      <c r="BG3469" s="117"/>
      <c r="BH3469" s="117"/>
    </row>
    <row r="3470" spans="55:60" x14ac:dyDescent="0.2">
      <c r="BC3470" s="120"/>
      <c r="BD3470" s="120"/>
      <c r="BE3470" s="120"/>
      <c r="BF3470" s="120"/>
      <c r="BG3470" s="117"/>
      <c r="BH3470" s="117"/>
    </row>
    <row r="3471" spans="55:60" x14ac:dyDescent="0.2">
      <c r="BC3471" s="120"/>
      <c r="BD3471" s="120"/>
      <c r="BE3471" s="120"/>
      <c r="BF3471" s="120"/>
      <c r="BG3471" s="117"/>
      <c r="BH3471" s="117"/>
    </row>
    <row r="3472" spans="55:60" x14ac:dyDescent="0.2">
      <c r="BC3472" s="120"/>
      <c r="BD3472" s="120"/>
      <c r="BE3472" s="120"/>
      <c r="BF3472" s="120"/>
      <c r="BG3472" s="117"/>
      <c r="BH3472" s="117"/>
    </row>
    <row r="3473" spans="55:60" x14ac:dyDescent="0.2">
      <c r="BC3473" s="120"/>
      <c r="BD3473" s="120"/>
      <c r="BE3473" s="120"/>
      <c r="BF3473" s="120"/>
      <c r="BG3473" s="117"/>
      <c r="BH3473" s="117"/>
    </row>
    <row r="3474" spans="55:60" x14ac:dyDescent="0.2">
      <c r="BC3474" s="120"/>
      <c r="BD3474" s="120"/>
      <c r="BE3474" s="120"/>
      <c r="BF3474" s="120"/>
      <c r="BG3474" s="117"/>
      <c r="BH3474" s="117"/>
    </row>
    <row r="3475" spans="55:60" x14ac:dyDescent="0.2">
      <c r="BC3475" s="120"/>
      <c r="BD3475" s="120"/>
      <c r="BE3475" s="120"/>
      <c r="BF3475" s="120"/>
      <c r="BG3475" s="117"/>
      <c r="BH3475" s="117"/>
    </row>
    <row r="3476" spans="55:60" x14ac:dyDescent="0.2">
      <c r="BC3476" s="120"/>
      <c r="BD3476" s="120"/>
      <c r="BE3476" s="120"/>
      <c r="BF3476" s="120"/>
      <c r="BG3476" s="117"/>
      <c r="BH3476" s="117"/>
    </row>
    <row r="3477" spans="55:60" x14ac:dyDescent="0.2">
      <c r="BC3477" s="120"/>
      <c r="BD3477" s="120"/>
      <c r="BE3477" s="120"/>
      <c r="BF3477" s="120"/>
      <c r="BG3477" s="117"/>
      <c r="BH3477" s="117"/>
    </row>
    <row r="3478" spans="55:60" x14ac:dyDescent="0.2">
      <c r="BC3478" s="120"/>
      <c r="BD3478" s="120"/>
      <c r="BE3478" s="120"/>
      <c r="BF3478" s="120"/>
      <c r="BG3478" s="117"/>
      <c r="BH3478" s="117"/>
    </row>
    <row r="3479" spans="55:60" x14ac:dyDescent="0.2">
      <c r="BC3479" s="120"/>
      <c r="BD3479" s="120"/>
      <c r="BE3479" s="120"/>
      <c r="BF3479" s="120"/>
      <c r="BG3479" s="117"/>
      <c r="BH3479" s="117"/>
    </row>
    <row r="3480" spans="55:60" x14ac:dyDescent="0.2">
      <c r="BC3480" s="120"/>
      <c r="BD3480" s="120"/>
      <c r="BE3480" s="120"/>
      <c r="BF3480" s="120"/>
      <c r="BG3480" s="117"/>
      <c r="BH3480" s="117"/>
    </row>
    <row r="3481" spans="55:60" x14ac:dyDescent="0.2">
      <c r="BC3481" s="120"/>
      <c r="BD3481" s="120"/>
      <c r="BE3481" s="120"/>
      <c r="BF3481" s="120"/>
      <c r="BG3481" s="117"/>
      <c r="BH3481" s="117"/>
    </row>
    <row r="3482" spans="55:60" x14ac:dyDescent="0.2">
      <c r="BC3482" s="120"/>
      <c r="BD3482" s="120"/>
      <c r="BE3482" s="120"/>
      <c r="BF3482" s="120"/>
      <c r="BG3482" s="117"/>
      <c r="BH3482" s="117"/>
    </row>
    <row r="3483" spans="55:60" x14ac:dyDescent="0.2">
      <c r="BC3483" s="120"/>
      <c r="BD3483" s="120"/>
      <c r="BE3483" s="120"/>
      <c r="BF3483" s="120"/>
      <c r="BG3483" s="117"/>
      <c r="BH3483" s="117"/>
    </row>
    <row r="3484" spans="55:60" x14ac:dyDescent="0.2">
      <c r="BC3484" s="120"/>
      <c r="BD3484" s="120"/>
      <c r="BE3484" s="120"/>
      <c r="BF3484" s="120"/>
      <c r="BG3484" s="117"/>
      <c r="BH3484" s="117"/>
    </row>
    <row r="3485" spans="55:60" x14ac:dyDescent="0.2">
      <c r="BC3485" s="120"/>
      <c r="BD3485" s="120"/>
      <c r="BE3485" s="120"/>
      <c r="BF3485" s="120"/>
      <c r="BG3485" s="117"/>
      <c r="BH3485" s="117"/>
    </row>
    <row r="3486" spans="55:60" x14ac:dyDescent="0.2">
      <c r="BC3486" s="120"/>
      <c r="BD3486" s="120"/>
      <c r="BE3486" s="120"/>
      <c r="BF3486" s="120"/>
      <c r="BG3486" s="117"/>
      <c r="BH3486" s="117"/>
    </row>
    <row r="3487" spans="55:60" x14ac:dyDescent="0.2">
      <c r="BC3487" s="120"/>
      <c r="BD3487" s="120"/>
      <c r="BE3487" s="120"/>
      <c r="BF3487" s="120"/>
      <c r="BG3487" s="117"/>
      <c r="BH3487" s="117"/>
    </row>
    <row r="3488" spans="55:60" x14ac:dyDescent="0.2">
      <c r="BC3488" s="120"/>
      <c r="BD3488" s="120"/>
      <c r="BE3488" s="120"/>
      <c r="BF3488" s="120"/>
      <c r="BG3488" s="117"/>
      <c r="BH3488" s="117"/>
    </row>
    <row r="3489" spans="55:60" x14ac:dyDescent="0.2">
      <c r="BC3489" s="120"/>
      <c r="BD3489" s="120"/>
      <c r="BE3489" s="120"/>
      <c r="BF3489" s="120"/>
      <c r="BG3489" s="117"/>
      <c r="BH3489" s="117"/>
    </row>
    <row r="3490" spans="55:60" x14ac:dyDescent="0.2">
      <c r="BC3490" s="120"/>
      <c r="BD3490" s="120"/>
      <c r="BE3490" s="120"/>
      <c r="BF3490" s="120"/>
      <c r="BG3490" s="117"/>
      <c r="BH3490" s="117"/>
    </row>
    <row r="3491" spans="55:60" x14ac:dyDescent="0.2">
      <c r="BC3491" s="120"/>
      <c r="BD3491" s="120"/>
      <c r="BE3491" s="120"/>
      <c r="BF3491" s="120"/>
      <c r="BG3491" s="117"/>
      <c r="BH3491" s="117"/>
    </row>
    <row r="3492" spans="55:60" x14ac:dyDescent="0.2">
      <c r="BC3492" s="120"/>
      <c r="BD3492" s="120"/>
      <c r="BE3492" s="120"/>
      <c r="BF3492" s="120"/>
      <c r="BG3492" s="117"/>
      <c r="BH3492" s="117"/>
    </row>
    <row r="3493" spans="55:60" x14ac:dyDescent="0.2">
      <c r="BC3493" s="120"/>
      <c r="BD3493" s="120"/>
      <c r="BE3493" s="120"/>
      <c r="BF3493" s="120"/>
      <c r="BG3493" s="117"/>
      <c r="BH3493" s="117"/>
    </row>
    <row r="3494" spans="55:60" x14ac:dyDescent="0.2">
      <c r="BC3494" s="120"/>
      <c r="BD3494" s="120"/>
      <c r="BE3494" s="120"/>
      <c r="BF3494" s="120"/>
      <c r="BG3494" s="117"/>
      <c r="BH3494" s="117"/>
    </row>
    <row r="3495" spans="55:60" x14ac:dyDescent="0.2">
      <c r="BC3495" s="120"/>
      <c r="BD3495" s="120"/>
      <c r="BE3495" s="120"/>
      <c r="BF3495" s="120"/>
      <c r="BG3495" s="117"/>
      <c r="BH3495" s="117"/>
    </row>
    <row r="3496" spans="55:60" x14ac:dyDescent="0.2">
      <c r="BC3496" s="120"/>
      <c r="BD3496" s="120"/>
      <c r="BE3496" s="120"/>
      <c r="BF3496" s="120"/>
      <c r="BG3496" s="117"/>
      <c r="BH3496" s="117"/>
    </row>
    <row r="3497" spans="55:60" x14ac:dyDescent="0.2">
      <c r="BC3497" s="120"/>
      <c r="BD3497" s="120"/>
      <c r="BE3497" s="120"/>
      <c r="BF3497" s="120"/>
      <c r="BG3497" s="117"/>
      <c r="BH3497" s="117"/>
    </row>
    <row r="3498" spans="55:60" x14ac:dyDescent="0.2">
      <c r="BC3498" s="120"/>
      <c r="BD3498" s="120"/>
      <c r="BE3498" s="120"/>
      <c r="BF3498" s="120"/>
      <c r="BG3498" s="117"/>
      <c r="BH3498" s="117"/>
    </row>
    <row r="3499" spans="55:60" x14ac:dyDescent="0.2">
      <c r="BC3499" s="120"/>
      <c r="BD3499" s="120"/>
      <c r="BE3499" s="120"/>
      <c r="BF3499" s="120"/>
      <c r="BG3499" s="117"/>
      <c r="BH3499" s="117"/>
    </row>
    <row r="3500" spans="55:60" x14ac:dyDescent="0.2">
      <c r="BC3500" s="120"/>
      <c r="BD3500" s="120"/>
      <c r="BE3500" s="120"/>
      <c r="BF3500" s="120"/>
      <c r="BG3500" s="117"/>
      <c r="BH3500" s="117"/>
    </row>
    <row r="3501" spans="55:60" x14ac:dyDescent="0.2">
      <c r="BC3501" s="120"/>
      <c r="BD3501" s="120"/>
      <c r="BE3501" s="120"/>
      <c r="BF3501" s="120"/>
      <c r="BG3501" s="117"/>
      <c r="BH3501" s="117"/>
    </row>
    <row r="3502" spans="55:60" x14ac:dyDescent="0.2">
      <c r="BC3502" s="120"/>
      <c r="BD3502" s="120"/>
      <c r="BE3502" s="120"/>
      <c r="BF3502" s="120"/>
      <c r="BG3502" s="117"/>
      <c r="BH3502" s="117"/>
    </row>
    <row r="3503" spans="55:60" x14ac:dyDescent="0.2">
      <c r="BC3503" s="120"/>
      <c r="BD3503" s="120"/>
      <c r="BE3503" s="120"/>
      <c r="BF3503" s="120"/>
      <c r="BG3503" s="117"/>
      <c r="BH3503" s="117"/>
    </row>
    <row r="3504" spans="55:60" x14ac:dyDescent="0.2">
      <c r="BC3504" s="120"/>
      <c r="BD3504" s="120"/>
      <c r="BE3504" s="120"/>
      <c r="BF3504" s="120"/>
      <c r="BG3504" s="117"/>
      <c r="BH3504" s="117"/>
    </row>
    <row r="3505" spans="55:60" x14ac:dyDescent="0.2">
      <c r="BC3505" s="120"/>
      <c r="BD3505" s="120"/>
      <c r="BE3505" s="120"/>
      <c r="BF3505" s="120"/>
      <c r="BG3505" s="117"/>
      <c r="BH3505" s="117"/>
    </row>
    <row r="3506" spans="55:60" x14ac:dyDescent="0.2">
      <c r="BC3506" s="120"/>
      <c r="BD3506" s="120"/>
      <c r="BE3506" s="120"/>
      <c r="BF3506" s="120"/>
      <c r="BG3506" s="117"/>
      <c r="BH3506" s="117"/>
    </row>
    <row r="3507" spans="55:60" x14ac:dyDescent="0.2">
      <c r="BC3507" s="120"/>
      <c r="BD3507" s="120"/>
      <c r="BE3507" s="120"/>
      <c r="BF3507" s="120"/>
      <c r="BG3507" s="117"/>
      <c r="BH3507" s="117"/>
    </row>
    <row r="3508" spans="55:60" x14ac:dyDescent="0.2">
      <c r="BC3508" s="120"/>
      <c r="BD3508" s="120"/>
      <c r="BE3508" s="120"/>
      <c r="BF3508" s="120"/>
      <c r="BG3508" s="117"/>
      <c r="BH3508" s="117"/>
    </row>
    <row r="3509" spans="55:60" x14ac:dyDescent="0.2">
      <c r="BC3509" s="120"/>
      <c r="BD3509" s="120"/>
      <c r="BE3509" s="120"/>
      <c r="BF3509" s="120"/>
      <c r="BG3509" s="117"/>
      <c r="BH3509" s="117"/>
    </row>
    <row r="3510" spans="55:60" x14ac:dyDescent="0.2">
      <c r="BC3510" s="120"/>
      <c r="BD3510" s="120"/>
      <c r="BE3510" s="120"/>
      <c r="BF3510" s="120"/>
      <c r="BG3510" s="117"/>
      <c r="BH3510" s="117"/>
    </row>
    <row r="3511" spans="55:60" x14ac:dyDescent="0.2">
      <c r="BC3511" s="120"/>
      <c r="BD3511" s="120"/>
      <c r="BE3511" s="120"/>
      <c r="BF3511" s="120"/>
      <c r="BG3511" s="117"/>
      <c r="BH3511" s="117"/>
    </row>
    <row r="3512" spans="55:60" x14ac:dyDescent="0.2">
      <c r="BC3512" s="120"/>
      <c r="BD3512" s="120"/>
      <c r="BE3512" s="120"/>
      <c r="BF3512" s="120"/>
      <c r="BG3512" s="117"/>
      <c r="BH3512" s="117"/>
    </row>
    <row r="3513" spans="55:60" x14ac:dyDescent="0.2">
      <c r="BC3513" s="120"/>
      <c r="BD3513" s="120"/>
      <c r="BE3513" s="120"/>
      <c r="BF3513" s="120"/>
      <c r="BG3513" s="117"/>
      <c r="BH3513" s="117"/>
    </row>
    <row r="3514" spans="55:60" x14ac:dyDescent="0.2">
      <c r="BC3514" s="120"/>
      <c r="BD3514" s="120"/>
      <c r="BE3514" s="120"/>
      <c r="BF3514" s="120"/>
      <c r="BG3514" s="117"/>
      <c r="BH3514" s="117"/>
    </row>
    <row r="3515" spans="55:60" x14ac:dyDescent="0.2">
      <c r="BC3515" s="120"/>
      <c r="BD3515" s="120"/>
      <c r="BE3515" s="120"/>
      <c r="BF3515" s="120"/>
      <c r="BG3515" s="117"/>
      <c r="BH3515" s="117"/>
    </row>
    <row r="3516" spans="55:60" x14ac:dyDescent="0.2">
      <c r="BC3516" s="120"/>
      <c r="BD3516" s="120"/>
      <c r="BE3516" s="120"/>
      <c r="BF3516" s="120"/>
      <c r="BG3516" s="117"/>
      <c r="BH3516" s="117"/>
    </row>
    <row r="3517" spans="55:60" x14ac:dyDescent="0.2">
      <c r="BC3517" s="120"/>
      <c r="BD3517" s="120"/>
      <c r="BE3517" s="120"/>
      <c r="BF3517" s="120"/>
      <c r="BG3517" s="117"/>
      <c r="BH3517" s="117"/>
    </row>
    <row r="3518" spans="55:60" x14ac:dyDescent="0.2">
      <c r="BC3518" s="120"/>
      <c r="BD3518" s="120"/>
      <c r="BE3518" s="120"/>
      <c r="BF3518" s="120"/>
      <c r="BG3518" s="117"/>
      <c r="BH3518" s="117"/>
    </row>
    <row r="3519" spans="55:60" x14ac:dyDescent="0.2">
      <c r="BC3519" s="120"/>
      <c r="BD3519" s="120"/>
      <c r="BE3519" s="120"/>
      <c r="BF3519" s="120"/>
      <c r="BG3519" s="117"/>
      <c r="BH3519" s="117"/>
    </row>
    <row r="3520" spans="55:60" x14ac:dyDescent="0.2">
      <c r="BC3520" s="120"/>
      <c r="BD3520" s="120"/>
      <c r="BE3520" s="120"/>
      <c r="BF3520" s="120"/>
      <c r="BG3520" s="117"/>
      <c r="BH3520" s="117"/>
    </row>
    <row r="3521" spans="55:60" x14ac:dyDescent="0.2">
      <c r="BC3521" s="120"/>
      <c r="BD3521" s="120"/>
      <c r="BE3521" s="120"/>
      <c r="BF3521" s="120"/>
      <c r="BG3521" s="117"/>
      <c r="BH3521" s="117"/>
    </row>
    <row r="3522" spans="55:60" x14ac:dyDescent="0.2">
      <c r="BC3522" s="120"/>
      <c r="BD3522" s="120"/>
      <c r="BE3522" s="120"/>
      <c r="BF3522" s="120"/>
      <c r="BG3522" s="117"/>
      <c r="BH3522" s="117"/>
    </row>
    <row r="3523" spans="55:60" x14ac:dyDescent="0.2">
      <c r="BC3523" s="120"/>
      <c r="BD3523" s="120"/>
      <c r="BE3523" s="120"/>
      <c r="BF3523" s="120"/>
      <c r="BG3523" s="117"/>
      <c r="BH3523" s="117"/>
    </row>
    <row r="3524" spans="55:60" x14ac:dyDescent="0.2">
      <c r="BC3524" s="120"/>
      <c r="BD3524" s="120"/>
      <c r="BE3524" s="120"/>
      <c r="BF3524" s="120"/>
      <c r="BG3524" s="117"/>
      <c r="BH3524" s="117"/>
    </row>
    <row r="3525" spans="55:60" x14ac:dyDescent="0.2">
      <c r="BC3525" s="120"/>
      <c r="BD3525" s="120"/>
      <c r="BE3525" s="120"/>
      <c r="BF3525" s="120"/>
      <c r="BG3525" s="117"/>
      <c r="BH3525" s="117"/>
    </row>
    <row r="3526" spans="55:60" x14ac:dyDescent="0.2">
      <c r="BC3526" s="120"/>
      <c r="BD3526" s="120"/>
      <c r="BE3526" s="120"/>
      <c r="BF3526" s="120"/>
      <c r="BG3526" s="117"/>
      <c r="BH3526" s="117"/>
    </row>
    <row r="3527" spans="55:60" x14ac:dyDescent="0.2">
      <c r="BC3527" s="120"/>
      <c r="BD3527" s="120"/>
      <c r="BE3527" s="120"/>
      <c r="BF3527" s="120"/>
      <c r="BG3527" s="117"/>
      <c r="BH3527" s="117"/>
    </row>
    <row r="3528" spans="55:60" x14ac:dyDescent="0.2">
      <c r="BC3528" s="120"/>
      <c r="BD3528" s="120"/>
      <c r="BE3528" s="120"/>
      <c r="BF3528" s="120"/>
      <c r="BG3528" s="117"/>
      <c r="BH3528" s="117"/>
    </row>
    <row r="3529" spans="55:60" x14ac:dyDescent="0.2">
      <c r="BC3529" s="120"/>
      <c r="BD3529" s="120"/>
      <c r="BE3529" s="120"/>
      <c r="BF3529" s="120"/>
      <c r="BG3529" s="117"/>
      <c r="BH3529" s="117"/>
    </row>
    <row r="3530" spans="55:60" x14ac:dyDescent="0.2">
      <c r="BC3530" s="120"/>
      <c r="BD3530" s="120"/>
      <c r="BE3530" s="120"/>
      <c r="BF3530" s="120"/>
      <c r="BG3530" s="117"/>
      <c r="BH3530" s="117"/>
    </row>
    <row r="3531" spans="55:60" x14ac:dyDescent="0.2">
      <c r="BC3531" s="120"/>
      <c r="BD3531" s="120"/>
      <c r="BE3531" s="120"/>
      <c r="BF3531" s="120"/>
      <c r="BG3531" s="117"/>
      <c r="BH3531" s="117"/>
    </row>
    <row r="3532" spans="55:60" x14ac:dyDescent="0.2">
      <c r="BC3532" s="120"/>
      <c r="BD3532" s="120"/>
      <c r="BE3532" s="120"/>
      <c r="BF3532" s="120"/>
      <c r="BG3532" s="117"/>
      <c r="BH3532" s="117"/>
    </row>
    <row r="3533" spans="55:60" x14ac:dyDescent="0.2">
      <c r="BC3533" s="120"/>
      <c r="BD3533" s="120"/>
      <c r="BE3533" s="120"/>
      <c r="BF3533" s="120"/>
      <c r="BG3533" s="117"/>
      <c r="BH3533" s="117"/>
    </row>
    <row r="3534" spans="55:60" x14ac:dyDescent="0.2">
      <c r="BC3534" s="120"/>
      <c r="BD3534" s="120"/>
      <c r="BE3534" s="120"/>
      <c r="BF3534" s="120"/>
      <c r="BG3534" s="117"/>
      <c r="BH3534" s="117"/>
    </row>
    <row r="3535" spans="55:60" x14ac:dyDescent="0.2">
      <c r="BC3535" s="120"/>
      <c r="BD3535" s="120"/>
      <c r="BE3535" s="120"/>
      <c r="BF3535" s="120"/>
      <c r="BG3535" s="117"/>
      <c r="BH3535" s="117"/>
    </row>
    <row r="3536" spans="55:60" x14ac:dyDescent="0.2">
      <c r="BC3536" s="120"/>
      <c r="BD3536" s="120"/>
      <c r="BE3536" s="120"/>
      <c r="BF3536" s="120"/>
      <c r="BG3536" s="117"/>
      <c r="BH3536" s="117"/>
    </row>
    <row r="3537" spans="55:60" x14ac:dyDescent="0.2">
      <c r="BC3537" s="120"/>
      <c r="BD3537" s="120"/>
      <c r="BE3537" s="120"/>
      <c r="BF3537" s="120"/>
      <c r="BG3537" s="117"/>
      <c r="BH3537" s="117"/>
    </row>
    <row r="3538" spans="55:60" x14ac:dyDescent="0.2">
      <c r="BC3538" s="120"/>
      <c r="BD3538" s="120"/>
      <c r="BE3538" s="120"/>
      <c r="BF3538" s="120"/>
      <c r="BG3538" s="117"/>
      <c r="BH3538" s="117"/>
    </row>
    <row r="3539" spans="55:60" x14ac:dyDescent="0.2">
      <c r="BC3539" s="120"/>
      <c r="BD3539" s="120"/>
      <c r="BE3539" s="120"/>
      <c r="BF3539" s="120"/>
      <c r="BG3539" s="117"/>
      <c r="BH3539" s="117"/>
    </row>
    <row r="3540" spans="55:60" x14ac:dyDescent="0.2">
      <c r="BC3540" s="120"/>
      <c r="BD3540" s="120"/>
      <c r="BE3540" s="120"/>
      <c r="BF3540" s="120"/>
      <c r="BG3540" s="117"/>
      <c r="BH3540" s="117"/>
    </row>
    <row r="3541" spans="55:60" x14ac:dyDescent="0.2">
      <c r="BC3541" s="120"/>
      <c r="BD3541" s="120"/>
      <c r="BE3541" s="120"/>
      <c r="BF3541" s="120"/>
      <c r="BG3541" s="117"/>
      <c r="BH3541" s="117"/>
    </row>
    <row r="3542" spans="55:60" x14ac:dyDescent="0.2">
      <c r="BC3542" s="120"/>
      <c r="BD3542" s="120"/>
      <c r="BE3542" s="120"/>
      <c r="BF3542" s="120"/>
      <c r="BG3542" s="117"/>
      <c r="BH3542" s="117"/>
    </row>
    <row r="3543" spans="55:60" x14ac:dyDescent="0.2">
      <c r="BC3543" s="120"/>
      <c r="BD3543" s="120"/>
      <c r="BE3543" s="120"/>
      <c r="BF3543" s="120"/>
      <c r="BG3543" s="117"/>
      <c r="BH3543" s="117"/>
    </row>
    <row r="3544" spans="55:60" x14ac:dyDescent="0.2">
      <c r="BC3544" s="120"/>
      <c r="BD3544" s="120"/>
      <c r="BE3544" s="120"/>
      <c r="BF3544" s="120"/>
      <c r="BG3544" s="117"/>
      <c r="BH3544" s="117"/>
    </row>
    <row r="3545" spans="55:60" x14ac:dyDescent="0.2">
      <c r="BC3545" s="120"/>
      <c r="BD3545" s="120"/>
      <c r="BE3545" s="120"/>
      <c r="BF3545" s="120"/>
      <c r="BG3545" s="117"/>
      <c r="BH3545" s="117"/>
    </row>
    <row r="3546" spans="55:60" x14ac:dyDescent="0.2">
      <c r="BC3546" s="120"/>
      <c r="BD3546" s="120"/>
      <c r="BE3546" s="120"/>
      <c r="BF3546" s="120"/>
      <c r="BG3546" s="117"/>
      <c r="BH3546" s="117"/>
    </row>
    <row r="3547" spans="55:60" x14ac:dyDescent="0.2">
      <c r="BC3547" s="120"/>
      <c r="BD3547" s="120"/>
      <c r="BE3547" s="120"/>
      <c r="BF3547" s="120"/>
      <c r="BG3547" s="117"/>
      <c r="BH3547" s="117"/>
    </row>
    <row r="3548" spans="55:60" x14ac:dyDescent="0.2">
      <c r="BC3548" s="120"/>
      <c r="BD3548" s="120"/>
      <c r="BE3548" s="120"/>
      <c r="BF3548" s="120"/>
      <c r="BG3548" s="117"/>
      <c r="BH3548" s="117"/>
    </row>
    <row r="3549" spans="55:60" x14ac:dyDescent="0.2">
      <c r="BC3549" s="120"/>
      <c r="BD3549" s="120"/>
      <c r="BE3549" s="120"/>
      <c r="BF3549" s="120"/>
      <c r="BG3549" s="117"/>
      <c r="BH3549" s="117"/>
    </row>
    <row r="3550" spans="55:60" x14ac:dyDescent="0.2">
      <c r="BC3550" s="120"/>
      <c r="BD3550" s="120"/>
      <c r="BE3550" s="120"/>
      <c r="BF3550" s="120"/>
      <c r="BG3550" s="117"/>
      <c r="BH3550" s="117"/>
    </row>
    <row r="3551" spans="55:60" x14ac:dyDescent="0.2">
      <c r="BC3551" s="120"/>
      <c r="BD3551" s="120"/>
      <c r="BE3551" s="120"/>
      <c r="BF3551" s="120"/>
      <c r="BG3551" s="117"/>
      <c r="BH3551" s="117"/>
    </row>
    <row r="3552" spans="55:60" x14ac:dyDescent="0.2">
      <c r="BC3552" s="120"/>
      <c r="BD3552" s="120"/>
      <c r="BE3552" s="120"/>
      <c r="BF3552" s="120"/>
      <c r="BG3552" s="117"/>
      <c r="BH3552" s="117"/>
    </row>
    <row r="3553" spans="55:60" x14ac:dyDescent="0.2">
      <c r="BC3553" s="120"/>
      <c r="BD3553" s="120"/>
      <c r="BE3553" s="120"/>
      <c r="BF3553" s="120"/>
      <c r="BG3553" s="117"/>
      <c r="BH3553" s="117"/>
    </row>
    <row r="3554" spans="55:60" x14ac:dyDescent="0.2">
      <c r="BC3554" s="120"/>
      <c r="BD3554" s="120"/>
      <c r="BE3554" s="120"/>
      <c r="BF3554" s="120"/>
      <c r="BG3554" s="117"/>
      <c r="BH3554" s="117"/>
    </row>
    <row r="3555" spans="55:60" x14ac:dyDescent="0.2">
      <c r="BC3555" s="120"/>
      <c r="BD3555" s="120"/>
      <c r="BE3555" s="120"/>
      <c r="BF3555" s="120"/>
      <c r="BG3555" s="117"/>
      <c r="BH3555" s="117"/>
    </row>
    <row r="3556" spans="55:60" x14ac:dyDescent="0.2">
      <c r="BC3556" s="120"/>
      <c r="BD3556" s="120"/>
      <c r="BE3556" s="120"/>
      <c r="BF3556" s="120"/>
      <c r="BG3556" s="117"/>
      <c r="BH3556" s="117"/>
    </row>
    <row r="3557" spans="55:60" x14ac:dyDescent="0.2">
      <c r="BC3557" s="120"/>
      <c r="BD3557" s="120"/>
      <c r="BE3557" s="120"/>
      <c r="BF3557" s="120"/>
      <c r="BG3557" s="117"/>
      <c r="BH3557" s="117"/>
    </row>
    <row r="3558" spans="55:60" x14ac:dyDescent="0.2">
      <c r="BC3558" s="120"/>
      <c r="BD3558" s="120"/>
      <c r="BE3558" s="120"/>
      <c r="BF3558" s="120"/>
      <c r="BG3558" s="117"/>
      <c r="BH3558" s="117"/>
    </row>
    <row r="3559" spans="55:60" x14ac:dyDescent="0.2">
      <c r="BC3559" s="120"/>
      <c r="BD3559" s="120"/>
      <c r="BE3559" s="120"/>
      <c r="BF3559" s="120"/>
      <c r="BG3559" s="117"/>
      <c r="BH3559" s="117"/>
    </row>
    <row r="3560" spans="55:60" x14ac:dyDescent="0.2">
      <c r="BC3560" s="120"/>
      <c r="BD3560" s="120"/>
      <c r="BE3560" s="120"/>
      <c r="BF3560" s="120"/>
      <c r="BG3560" s="117"/>
      <c r="BH3560" s="117"/>
    </row>
    <row r="3561" spans="55:60" x14ac:dyDescent="0.2">
      <c r="BC3561" s="120"/>
      <c r="BD3561" s="120"/>
      <c r="BE3561" s="120"/>
      <c r="BF3561" s="120"/>
      <c r="BG3561" s="117"/>
      <c r="BH3561" s="117"/>
    </row>
    <row r="3562" spans="55:60" x14ac:dyDescent="0.2">
      <c r="BC3562" s="120"/>
      <c r="BD3562" s="120"/>
      <c r="BE3562" s="120"/>
      <c r="BF3562" s="120"/>
      <c r="BG3562" s="117"/>
      <c r="BH3562" s="117"/>
    </row>
    <row r="3563" spans="55:60" x14ac:dyDescent="0.2">
      <c r="BC3563" s="120"/>
      <c r="BD3563" s="120"/>
      <c r="BE3563" s="120"/>
      <c r="BF3563" s="120"/>
      <c r="BG3563" s="117"/>
      <c r="BH3563" s="117"/>
    </row>
    <row r="3564" spans="55:60" x14ac:dyDescent="0.2">
      <c r="BC3564" s="120"/>
      <c r="BD3564" s="120"/>
      <c r="BE3564" s="120"/>
      <c r="BF3564" s="120"/>
      <c r="BG3564" s="117"/>
      <c r="BH3564" s="117"/>
    </row>
    <row r="3565" spans="55:60" x14ac:dyDescent="0.2">
      <c r="BC3565" s="120"/>
      <c r="BD3565" s="120"/>
      <c r="BE3565" s="120"/>
      <c r="BF3565" s="120"/>
      <c r="BG3565" s="117"/>
      <c r="BH3565" s="117"/>
    </row>
    <row r="3566" spans="55:60" x14ac:dyDescent="0.2">
      <c r="BC3566" s="120"/>
      <c r="BD3566" s="120"/>
      <c r="BE3566" s="120"/>
      <c r="BF3566" s="120"/>
      <c r="BG3566" s="117"/>
      <c r="BH3566" s="117"/>
    </row>
    <row r="3567" spans="55:60" x14ac:dyDescent="0.2">
      <c r="BC3567" s="120"/>
      <c r="BD3567" s="120"/>
      <c r="BE3567" s="120"/>
      <c r="BF3567" s="120"/>
      <c r="BG3567" s="117"/>
      <c r="BH3567" s="117"/>
    </row>
    <row r="3568" spans="55:60" x14ac:dyDescent="0.2">
      <c r="BC3568" s="120"/>
      <c r="BD3568" s="120"/>
      <c r="BE3568" s="120"/>
      <c r="BF3568" s="120"/>
      <c r="BG3568" s="117"/>
      <c r="BH3568" s="117"/>
    </row>
    <row r="3569" spans="55:60" x14ac:dyDescent="0.2">
      <c r="BC3569" s="120"/>
      <c r="BD3569" s="120"/>
      <c r="BE3569" s="120"/>
      <c r="BF3569" s="120"/>
      <c r="BG3569" s="117"/>
      <c r="BH3569" s="117"/>
    </row>
    <row r="3570" spans="55:60" x14ac:dyDescent="0.2">
      <c r="BC3570" s="120"/>
      <c r="BD3570" s="120"/>
      <c r="BE3570" s="120"/>
      <c r="BF3570" s="120"/>
      <c r="BG3570" s="117"/>
      <c r="BH3570" s="117"/>
    </row>
    <row r="3571" spans="55:60" x14ac:dyDescent="0.2">
      <c r="BC3571" s="120"/>
      <c r="BD3571" s="120"/>
      <c r="BE3571" s="120"/>
      <c r="BF3571" s="120"/>
      <c r="BG3571" s="117"/>
      <c r="BH3571" s="117"/>
    </row>
    <row r="3572" spans="55:60" x14ac:dyDescent="0.2">
      <c r="BC3572" s="120"/>
      <c r="BD3572" s="120"/>
      <c r="BE3572" s="120"/>
      <c r="BF3572" s="120"/>
      <c r="BG3572" s="117"/>
      <c r="BH3572" s="117"/>
    </row>
    <row r="3573" spans="55:60" x14ac:dyDescent="0.2">
      <c r="BC3573" s="120"/>
      <c r="BD3573" s="120"/>
      <c r="BE3573" s="120"/>
      <c r="BF3573" s="120"/>
      <c r="BG3573" s="117"/>
      <c r="BH3573" s="117"/>
    </row>
    <row r="3574" spans="55:60" x14ac:dyDescent="0.2">
      <c r="BC3574" s="120"/>
      <c r="BD3574" s="120"/>
      <c r="BE3574" s="120"/>
      <c r="BF3574" s="120"/>
      <c r="BG3574" s="117"/>
      <c r="BH3574" s="117"/>
    </row>
    <row r="3575" spans="55:60" x14ac:dyDescent="0.2">
      <c r="BC3575" s="120"/>
      <c r="BD3575" s="120"/>
      <c r="BE3575" s="120"/>
      <c r="BF3575" s="120"/>
      <c r="BG3575" s="117"/>
      <c r="BH3575" s="117"/>
    </row>
    <row r="3576" spans="55:60" x14ac:dyDescent="0.2">
      <c r="BC3576" s="120"/>
      <c r="BD3576" s="120"/>
      <c r="BE3576" s="120"/>
      <c r="BF3576" s="120"/>
      <c r="BG3576" s="117"/>
      <c r="BH3576" s="117"/>
    </row>
    <row r="3577" spans="55:60" x14ac:dyDescent="0.2">
      <c r="BC3577" s="120"/>
      <c r="BD3577" s="120"/>
      <c r="BE3577" s="120"/>
      <c r="BF3577" s="120"/>
      <c r="BG3577" s="117"/>
      <c r="BH3577" s="117"/>
    </row>
    <row r="3578" spans="55:60" x14ac:dyDescent="0.2">
      <c r="BC3578" s="120"/>
      <c r="BD3578" s="120"/>
      <c r="BE3578" s="120"/>
      <c r="BF3578" s="120"/>
      <c r="BG3578" s="117"/>
      <c r="BH3578" s="117"/>
    </row>
    <row r="3579" spans="55:60" x14ac:dyDescent="0.2">
      <c r="BC3579" s="120"/>
      <c r="BD3579" s="120"/>
      <c r="BE3579" s="120"/>
      <c r="BF3579" s="120"/>
      <c r="BG3579" s="117"/>
      <c r="BH3579" s="117"/>
    </row>
    <row r="3580" spans="55:60" x14ac:dyDescent="0.2">
      <c r="BC3580" s="120"/>
      <c r="BD3580" s="120"/>
      <c r="BE3580" s="120"/>
      <c r="BF3580" s="120"/>
      <c r="BG3580" s="117"/>
      <c r="BH3580" s="117"/>
    </row>
    <row r="3581" spans="55:60" x14ac:dyDescent="0.2">
      <c r="BC3581" s="120"/>
      <c r="BD3581" s="120"/>
      <c r="BE3581" s="120"/>
      <c r="BF3581" s="120"/>
      <c r="BG3581" s="117"/>
      <c r="BH3581" s="117"/>
    </row>
    <row r="3582" spans="55:60" x14ac:dyDescent="0.2">
      <c r="BC3582" s="120"/>
      <c r="BD3582" s="120"/>
      <c r="BE3582" s="120"/>
      <c r="BF3582" s="120"/>
      <c r="BG3582" s="117"/>
      <c r="BH3582" s="117"/>
    </row>
    <row r="3583" spans="55:60" x14ac:dyDescent="0.2">
      <c r="BC3583" s="120"/>
      <c r="BD3583" s="120"/>
      <c r="BE3583" s="120"/>
      <c r="BF3583" s="120"/>
      <c r="BG3583" s="117"/>
      <c r="BH3583" s="117"/>
    </row>
    <row r="3584" spans="55:60" x14ac:dyDescent="0.2">
      <c r="BC3584" s="120"/>
      <c r="BD3584" s="120"/>
      <c r="BE3584" s="120"/>
      <c r="BF3584" s="120"/>
      <c r="BG3584" s="117"/>
      <c r="BH3584" s="117"/>
    </row>
    <row r="3585" spans="55:60" x14ac:dyDescent="0.2">
      <c r="BC3585" s="120"/>
      <c r="BD3585" s="120"/>
      <c r="BE3585" s="120"/>
      <c r="BF3585" s="120"/>
      <c r="BG3585" s="117"/>
      <c r="BH3585" s="117"/>
    </row>
    <row r="3586" spans="55:60" x14ac:dyDescent="0.2">
      <c r="BC3586" s="120"/>
      <c r="BD3586" s="120"/>
      <c r="BE3586" s="120"/>
      <c r="BF3586" s="120"/>
      <c r="BG3586" s="117"/>
      <c r="BH3586" s="117"/>
    </row>
    <row r="3587" spans="55:60" x14ac:dyDescent="0.2">
      <c r="BC3587" s="120"/>
      <c r="BD3587" s="120"/>
      <c r="BE3587" s="120"/>
      <c r="BF3587" s="120"/>
      <c r="BG3587" s="117"/>
      <c r="BH3587" s="117"/>
    </row>
    <row r="3588" spans="55:60" x14ac:dyDescent="0.2">
      <c r="BC3588" s="120"/>
      <c r="BD3588" s="120"/>
      <c r="BE3588" s="120"/>
      <c r="BF3588" s="120"/>
      <c r="BG3588" s="117"/>
      <c r="BH3588" s="117"/>
    </row>
    <row r="3589" spans="55:60" x14ac:dyDescent="0.2">
      <c r="BC3589" s="120"/>
      <c r="BD3589" s="120"/>
      <c r="BE3589" s="120"/>
      <c r="BF3589" s="120"/>
      <c r="BG3589" s="117"/>
      <c r="BH3589" s="117"/>
    </row>
    <row r="3590" spans="55:60" x14ac:dyDescent="0.2">
      <c r="BC3590" s="120"/>
      <c r="BD3590" s="120"/>
      <c r="BE3590" s="120"/>
      <c r="BF3590" s="120"/>
      <c r="BG3590" s="117"/>
      <c r="BH3590" s="117"/>
    </row>
    <row r="3591" spans="55:60" x14ac:dyDescent="0.2">
      <c r="BC3591" s="120"/>
      <c r="BD3591" s="120"/>
      <c r="BE3591" s="120"/>
      <c r="BF3591" s="120"/>
      <c r="BG3591" s="117"/>
      <c r="BH3591" s="117"/>
    </row>
    <row r="3592" spans="55:60" x14ac:dyDescent="0.2">
      <c r="BC3592" s="120"/>
      <c r="BD3592" s="120"/>
      <c r="BE3592" s="120"/>
      <c r="BF3592" s="120"/>
      <c r="BG3592" s="117"/>
      <c r="BH3592" s="117"/>
    </row>
    <row r="3593" spans="55:60" x14ac:dyDescent="0.2">
      <c r="BC3593" s="120"/>
      <c r="BD3593" s="120"/>
      <c r="BE3593" s="120"/>
      <c r="BF3593" s="120"/>
      <c r="BG3593" s="117"/>
      <c r="BH3593" s="117"/>
    </row>
    <row r="3594" spans="55:60" x14ac:dyDescent="0.2">
      <c r="BC3594" s="120"/>
      <c r="BD3594" s="120"/>
      <c r="BE3594" s="120"/>
      <c r="BF3594" s="120"/>
      <c r="BG3594" s="117"/>
      <c r="BH3594" s="117"/>
    </row>
    <row r="3595" spans="55:60" x14ac:dyDescent="0.2">
      <c r="BC3595" s="120"/>
      <c r="BD3595" s="120"/>
      <c r="BE3595" s="120"/>
      <c r="BF3595" s="120"/>
      <c r="BG3595" s="117"/>
      <c r="BH3595" s="117"/>
    </row>
    <row r="3596" spans="55:60" x14ac:dyDescent="0.2">
      <c r="BC3596" s="120"/>
      <c r="BD3596" s="120"/>
      <c r="BE3596" s="120"/>
      <c r="BF3596" s="120"/>
      <c r="BG3596" s="117"/>
      <c r="BH3596" s="117"/>
    </row>
    <row r="3597" spans="55:60" x14ac:dyDescent="0.2">
      <c r="BC3597" s="120"/>
      <c r="BD3597" s="120"/>
      <c r="BE3597" s="120"/>
      <c r="BF3597" s="120"/>
      <c r="BG3597" s="117"/>
      <c r="BH3597" s="117"/>
    </row>
    <row r="3598" spans="55:60" x14ac:dyDescent="0.2">
      <c r="BC3598" s="120"/>
      <c r="BD3598" s="120"/>
      <c r="BE3598" s="120"/>
      <c r="BF3598" s="120"/>
      <c r="BG3598" s="117"/>
      <c r="BH3598" s="117"/>
    </row>
    <row r="3599" spans="55:60" x14ac:dyDescent="0.2">
      <c r="BC3599" s="120"/>
      <c r="BD3599" s="120"/>
      <c r="BE3599" s="120"/>
      <c r="BF3599" s="120"/>
      <c r="BG3599" s="117"/>
      <c r="BH3599" s="117"/>
    </row>
    <row r="3600" spans="55:60" x14ac:dyDescent="0.2">
      <c r="BC3600" s="120"/>
      <c r="BD3600" s="120"/>
      <c r="BE3600" s="120"/>
      <c r="BF3600" s="120"/>
      <c r="BG3600" s="117"/>
      <c r="BH3600" s="117"/>
    </row>
    <row r="3601" spans="55:60" x14ac:dyDescent="0.2">
      <c r="BC3601" s="120"/>
      <c r="BD3601" s="120"/>
      <c r="BE3601" s="120"/>
      <c r="BF3601" s="120"/>
      <c r="BG3601" s="117"/>
      <c r="BH3601" s="117"/>
    </row>
    <row r="3602" spans="55:60" x14ac:dyDescent="0.2">
      <c r="BC3602" s="120"/>
      <c r="BD3602" s="120"/>
      <c r="BE3602" s="120"/>
      <c r="BF3602" s="120"/>
      <c r="BG3602" s="117"/>
      <c r="BH3602" s="117"/>
    </row>
    <row r="3603" spans="55:60" x14ac:dyDescent="0.2">
      <c r="BC3603" s="120"/>
      <c r="BD3603" s="120"/>
      <c r="BE3603" s="120"/>
      <c r="BF3603" s="120"/>
      <c r="BG3603" s="117"/>
      <c r="BH3603" s="117"/>
    </row>
    <row r="3604" spans="55:60" x14ac:dyDescent="0.2">
      <c r="BC3604" s="120"/>
      <c r="BD3604" s="120"/>
      <c r="BE3604" s="120"/>
      <c r="BF3604" s="120"/>
      <c r="BG3604" s="117"/>
      <c r="BH3604" s="117"/>
    </row>
    <row r="3605" spans="55:60" x14ac:dyDescent="0.2">
      <c r="BC3605" s="120"/>
      <c r="BD3605" s="120"/>
      <c r="BE3605" s="120"/>
      <c r="BF3605" s="120"/>
      <c r="BG3605" s="117"/>
      <c r="BH3605" s="117"/>
    </row>
    <row r="3606" spans="55:60" x14ac:dyDescent="0.2">
      <c r="BC3606" s="120"/>
      <c r="BD3606" s="120"/>
      <c r="BE3606" s="120"/>
      <c r="BF3606" s="120"/>
      <c r="BG3606" s="117"/>
      <c r="BH3606" s="117"/>
    </row>
    <row r="3607" spans="55:60" x14ac:dyDescent="0.2">
      <c r="BC3607" s="120"/>
      <c r="BD3607" s="120"/>
      <c r="BE3607" s="120"/>
      <c r="BF3607" s="120"/>
      <c r="BG3607" s="117"/>
      <c r="BH3607" s="117"/>
    </row>
    <row r="3608" spans="55:60" x14ac:dyDescent="0.2">
      <c r="BC3608" s="120"/>
      <c r="BD3608" s="120"/>
      <c r="BE3608" s="120"/>
      <c r="BF3608" s="120"/>
      <c r="BG3608" s="117"/>
      <c r="BH3608" s="117"/>
    </row>
    <row r="3609" spans="55:60" x14ac:dyDescent="0.2">
      <c r="BC3609" s="120"/>
      <c r="BD3609" s="120"/>
      <c r="BE3609" s="120"/>
      <c r="BF3609" s="120"/>
      <c r="BG3609" s="117"/>
      <c r="BH3609" s="117"/>
    </row>
    <row r="3610" spans="55:60" x14ac:dyDescent="0.2">
      <c r="BC3610" s="120"/>
      <c r="BD3610" s="120"/>
      <c r="BE3610" s="120"/>
      <c r="BF3610" s="120"/>
      <c r="BG3610" s="117"/>
      <c r="BH3610" s="117"/>
    </row>
    <row r="3611" spans="55:60" x14ac:dyDescent="0.2">
      <c r="BC3611" s="120"/>
      <c r="BD3611" s="120"/>
      <c r="BE3611" s="120"/>
      <c r="BF3611" s="120"/>
      <c r="BG3611" s="117"/>
      <c r="BH3611" s="117"/>
    </row>
    <row r="3612" spans="55:60" x14ac:dyDescent="0.2">
      <c r="BC3612" s="120"/>
      <c r="BD3612" s="120"/>
      <c r="BE3612" s="120"/>
      <c r="BF3612" s="120"/>
      <c r="BG3612" s="117"/>
      <c r="BH3612" s="117"/>
    </row>
    <row r="3613" spans="55:60" x14ac:dyDescent="0.2">
      <c r="BC3613" s="120"/>
      <c r="BD3613" s="120"/>
      <c r="BE3613" s="120"/>
      <c r="BF3613" s="120"/>
      <c r="BG3613" s="117"/>
      <c r="BH3613" s="117"/>
    </row>
    <row r="3614" spans="55:60" x14ac:dyDescent="0.2">
      <c r="BC3614" s="120"/>
      <c r="BD3614" s="120"/>
      <c r="BE3614" s="120"/>
      <c r="BF3614" s="120"/>
      <c r="BG3614" s="117"/>
      <c r="BH3614" s="117"/>
    </row>
    <row r="3615" spans="55:60" x14ac:dyDescent="0.2">
      <c r="BC3615" s="120"/>
      <c r="BD3615" s="120"/>
      <c r="BE3615" s="120"/>
      <c r="BF3615" s="120"/>
      <c r="BG3615" s="117"/>
      <c r="BH3615" s="117"/>
    </row>
    <row r="3616" spans="55:60" x14ac:dyDescent="0.2">
      <c r="BC3616" s="120"/>
      <c r="BD3616" s="120"/>
      <c r="BE3616" s="120"/>
      <c r="BF3616" s="120"/>
      <c r="BG3616" s="117"/>
      <c r="BH3616" s="117"/>
    </row>
    <row r="3617" spans="55:60" x14ac:dyDescent="0.2">
      <c r="BC3617" s="120"/>
      <c r="BD3617" s="120"/>
      <c r="BE3617" s="120"/>
      <c r="BF3617" s="120"/>
      <c r="BG3617" s="117"/>
      <c r="BH3617" s="117"/>
    </row>
    <row r="3618" spans="55:60" x14ac:dyDescent="0.2">
      <c r="BC3618" s="120"/>
      <c r="BD3618" s="120"/>
      <c r="BE3618" s="120"/>
      <c r="BF3618" s="120"/>
      <c r="BG3618" s="117"/>
      <c r="BH3618" s="117"/>
    </row>
    <row r="3619" spans="55:60" x14ac:dyDescent="0.2">
      <c r="BC3619" s="120"/>
      <c r="BD3619" s="120"/>
      <c r="BE3619" s="120"/>
      <c r="BF3619" s="120"/>
      <c r="BG3619" s="117"/>
      <c r="BH3619" s="117"/>
    </row>
    <row r="3620" spans="55:60" x14ac:dyDescent="0.2">
      <c r="BC3620" s="120"/>
      <c r="BD3620" s="120"/>
      <c r="BE3620" s="120"/>
      <c r="BF3620" s="120"/>
      <c r="BG3620" s="117"/>
      <c r="BH3620" s="117"/>
    </row>
    <row r="3621" spans="55:60" x14ac:dyDescent="0.2">
      <c r="BC3621" s="120"/>
      <c r="BD3621" s="120"/>
      <c r="BE3621" s="120"/>
      <c r="BF3621" s="120"/>
      <c r="BG3621" s="117"/>
      <c r="BH3621" s="117"/>
    </row>
    <row r="3622" spans="55:60" x14ac:dyDescent="0.2">
      <c r="BC3622" s="120"/>
      <c r="BD3622" s="120"/>
      <c r="BE3622" s="120"/>
      <c r="BF3622" s="120"/>
      <c r="BG3622" s="117"/>
      <c r="BH3622" s="117"/>
    </row>
    <row r="3623" spans="55:60" x14ac:dyDescent="0.2">
      <c r="BC3623" s="120"/>
      <c r="BD3623" s="120"/>
      <c r="BE3623" s="120"/>
      <c r="BF3623" s="120"/>
      <c r="BG3623" s="117"/>
      <c r="BH3623" s="117"/>
    </row>
    <row r="3624" spans="55:60" x14ac:dyDescent="0.2">
      <c r="BC3624" s="120"/>
      <c r="BD3624" s="120"/>
      <c r="BE3624" s="120"/>
      <c r="BF3624" s="120"/>
      <c r="BG3624" s="117"/>
      <c r="BH3624" s="117"/>
    </row>
    <row r="3625" spans="55:60" x14ac:dyDescent="0.2">
      <c r="BC3625" s="120"/>
      <c r="BD3625" s="120"/>
      <c r="BE3625" s="120"/>
      <c r="BF3625" s="120"/>
      <c r="BG3625" s="117"/>
      <c r="BH3625" s="117"/>
    </row>
    <row r="3626" spans="55:60" x14ac:dyDescent="0.2">
      <c r="BC3626" s="120"/>
      <c r="BD3626" s="120"/>
      <c r="BE3626" s="120"/>
      <c r="BF3626" s="120"/>
      <c r="BG3626" s="117"/>
      <c r="BH3626" s="117"/>
    </row>
    <row r="3627" spans="55:60" x14ac:dyDescent="0.2">
      <c r="BC3627" s="120"/>
      <c r="BD3627" s="120"/>
      <c r="BE3627" s="120"/>
      <c r="BF3627" s="120"/>
      <c r="BG3627" s="117"/>
      <c r="BH3627" s="117"/>
    </row>
    <row r="3628" spans="55:60" x14ac:dyDescent="0.2">
      <c r="BC3628" s="120"/>
      <c r="BD3628" s="120"/>
      <c r="BE3628" s="120"/>
      <c r="BF3628" s="120"/>
      <c r="BG3628" s="117"/>
      <c r="BH3628" s="117"/>
    </row>
    <row r="3629" spans="55:60" x14ac:dyDescent="0.2">
      <c r="BC3629" s="120"/>
      <c r="BD3629" s="120"/>
      <c r="BE3629" s="120"/>
      <c r="BF3629" s="120"/>
      <c r="BG3629" s="117"/>
      <c r="BH3629" s="117"/>
    </row>
    <row r="3630" spans="55:60" x14ac:dyDescent="0.2">
      <c r="BC3630" s="120"/>
      <c r="BD3630" s="120"/>
      <c r="BE3630" s="120"/>
      <c r="BF3630" s="120"/>
      <c r="BG3630" s="117"/>
      <c r="BH3630" s="117"/>
    </row>
    <row r="3631" spans="55:60" x14ac:dyDescent="0.2">
      <c r="BC3631" s="120"/>
      <c r="BD3631" s="120"/>
      <c r="BE3631" s="120"/>
      <c r="BF3631" s="120"/>
      <c r="BG3631" s="117"/>
      <c r="BH3631" s="117"/>
    </row>
    <row r="3632" spans="55:60" x14ac:dyDescent="0.2">
      <c r="BC3632" s="120"/>
      <c r="BD3632" s="120"/>
      <c r="BE3632" s="120"/>
      <c r="BF3632" s="120"/>
      <c r="BG3632" s="117"/>
      <c r="BH3632" s="117"/>
    </row>
    <row r="3633" spans="55:60" x14ac:dyDescent="0.2">
      <c r="BC3633" s="120"/>
      <c r="BD3633" s="120"/>
      <c r="BE3633" s="120"/>
      <c r="BF3633" s="120"/>
      <c r="BG3633" s="117"/>
      <c r="BH3633" s="117"/>
    </row>
    <row r="3634" spans="55:60" x14ac:dyDescent="0.2">
      <c r="BC3634" s="120"/>
      <c r="BD3634" s="120"/>
      <c r="BE3634" s="120"/>
      <c r="BF3634" s="120"/>
      <c r="BG3634" s="117"/>
      <c r="BH3634" s="117"/>
    </row>
    <row r="3635" spans="55:60" x14ac:dyDescent="0.2">
      <c r="BC3635" s="120"/>
      <c r="BD3635" s="120"/>
      <c r="BE3635" s="120"/>
      <c r="BF3635" s="120"/>
      <c r="BG3635" s="117"/>
      <c r="BH3635" s="117"/>
    </row>
    <row r="3636" spans="55:60" x14ac:dyDescent="0.2">
      <c r="BC3636" s="120"/>
      <c r="BD3636" s="120"/>
      <c r="BE3636" s="120"/>
      <c r="BF3636" s="120"/>
      <c r="BG3636" s="117"/>
      <c r="BH3636" s="117"/>
    </row>
    <row r="3637" spans="55:60" x14ac:dyDescent="0.2">
      <c r="BC3637" s="120"/>
      <c r="BD3637" s="120"/>
      <c r="BE3637" s="120"/>
      <c r="BF3637" s="120"/>
      <c r="BG3637" s="117"/>
      <c r="BH3637" s="117"/>
    </row>
    <row r="3638" spans="55:60" x14ac:dyDescent="0.2">
      <c r="BC3638" s="120"/>
      <c r="BD3638" s="120"/>
      <c r="BE3638" s="120"/>
      <c r="BF3638" s="120"/>
      <c r="BG3638" s="117"/>
      <c r="BH3638" s="117"/>
    </row>
    <row r="3639" spans="55:60" x14ac:dyDescent="0.2">
      <c r="BC3639" s="120"/>
      <c r="BD3639" s="120"/>
      <c r="BE3639" s="120"/>
      <c r="BF3639" s="120"/>
      <c r="BG3639" s="117"/>
      <c r="BH3639" s="117"/>
    </row>
    <row r="3640" spans="55:60" x14ac:dyDescent="0.2">
      <c r="BC3640" s="120"/>
      <c r="BD3640" s="120"/>
      <c r="BE3640" s="120"/>
      <c r="BF3640" s="120"/>
      <c r="BG3640" s="117"/>
      <c r="BH3640" s="117"/>
    </row>
    <row r="3641" spans="55:60" x14ac:dyDescent="0.2">
      <c r="BC3641" s="120"/>
      <c r="BD3641" s="120"/>
      <c r="BE3641" s="120"/>
      <c r="BF3641" s="120"/>
      <c r="BG3641" s="117"/>
      <c r="BH3641" s="117"/>
    </row>
    <row r="3642" spans="55:60" x14ac:dyDescent="0.2">
      <c r="BC3642" s="120"/>
      <c r="BD3642" s="120"/>
      <c r="BE3642" s="120"/>
      <c r="BF3642" s="120"/>
      <c r="BG3642" s="117"/>
      <c r="BH3642" s="117"/>
    </row>
    <row r="3643" spans="55:60" x14ac:dyDescent="0.2">
      <c r="BC3643" s="120"/>
      <c r="BD3643" s="120"/>
      <c r="BE3643" s="120"/>
      <c r="BF3643" s="120"/>
      <c r="BG3643" s="117"/>
      <c r="BH3643" s="117"/>
    </row>
    <row r="3644" spans="55:60" x14ac:dyDescent="0.2">
      <c r="BC3644" s="120"/>
      <c r="BD3644" s="120"/>
      <c r="BE3644" s="120"/>
      <c r="BF3644" s="120"/>
      <c r="BG3644" s="117"/>
      <c r="BH3644" s="117"/>
    </row>
    <row r="3645" spans="55:60" x14ac:dyDescent="0.2">
      <c r="BC3645" s="120"/>
      <c r="BD3645" s="120"/>
      <c r="BE3645" s="120"/>
      <c r="BF3645" s="120"/>
      <c r="BG3645" s="117"/>
      <c r="BH3645" s="117"/>
    </row>
    <row r="3646" spans="55:60" x14ac:dyDescent="0.2">
      <c r="BC3646" s="120"/>
      <c r="BD3646" s="120"/>
      <c r="BE3646" s="120"/>
      <c r="BF3646" s="120"/>
      <c r="BG3646" s="117"/>
      <c r="BH3646" s="117"/>
    </row>
    <row r="3647" spans="55:60" x14ac:dyDescent="0.2">
      <c r="BC3647" s="120"/>
      <c r="BD3647" s="120"/>
      <c r="BE3647" s="120"/>
      <c r="BF3647" s="120"/>
      <c r="BG3647" s="117"/>
      <c r="BH3647" s="117"/>
    </row>
    <row r="3648" spans="55:60" x14ac:dyDescent="0.2">
      <c r="BC3648" s="120"/>
      <c r="BD3648" s="120"/>
      <c r="BE3648" s="120"/>
      <c r="BF3648" s="120"/>
      <c r="BG3648" s="117"/>
      <c r="BH3648" s="117"/>
    </row>
    <row r="3649" spans="55:60" x14ac:dyDescent="0.2">
      <c r="BC3649" s="120"/>
      <c r="BD3649" s="120"/>
      <c r="BE3649" s="120"/>
      <c r="BF3649" s="120"/>
      <c r="BG3649" s="117"/>
      <c r="BH3649" s="117"/>
    </row>
    <row r="3650" spans="55:60" x14ac:dyDescent="0.2">
      <c r="BC3650" s="120"/>
      <c r="BD3650" s="120"/>
      <c r="BE3650" s="120"/>
      <c r="BF3650" s="120"/>
      <c r="BG3650" s="117"/>
      <c r="BH3650" s="117"/>
    </row>
    <row r="3651" spans="55:60" x14ac:dyDescent="0.2">
      <c r="BC3651" s="120"/>
      <c r="BD3651" s="120"/>
      <c r="BE3651" s="120"/>
      <c r="BF3651" s="120"/>
      <c r="BG3651" s="117"/>
      <c r="BH3651" s="117"/>
    </row>
    <row r="3652" spans="55:60" x14ac:dyDescent="0.2">
      <c r="BC3652" s="120"/>
      <c r="BD3652" s="120"/>
      <c r="BE3652" s="120"/>
      <c r="BF3652" s="120"/>
      <c r="BG3652" s="117"/>
      <c r="BH3652" s="117"/>
    </row>
    <row r="3653" spans="55:60" x14ac:dyDescent="0.2">
      <c r="BC3653" s="120"/>
      <c r="BD3653" s="120"/>
      <c r="BE3653" s="120"/>
      <c r="BF3653" s="120"/>
      <c r="BG3653" s="117"/>
      <c r="BH3653" s="117"/>
    </row>
    <row r="3654" spans="55:60" x14ac:dyDescent="0.2">
      <c r="BC3654" s="120"/>
      <c r="BD3654" s="120"/>
      <c r="BE3654" s="120"/>
      <c r="BF3654" s="120"/>
      <c r="BG3654" s="117"/>
      <c r="BH3654" s="117"/>
    </row>
    <row r="3655" spans="55:60" x14ac:dyDescent="0.2">
      <c r="BC3655" s="120"/>
      <c r="BD3655" s="120"/>
      <c r="BE3655" s="120"/>
      <c r="BF3655" s="120"/>
      <c r="BG3655" s="117"/>
      <c r="BH3655" s="117"/>
    </row>
    <row r="3656" spans="55:60" x14ac:dyDescent="0.2">
      <c r="BC3656" s="120"/>
      <c r="BD3656" s="120"/>
      <c r="BE3656" s="120"/>
      <c r="BF3656" s="120"/>
      <c r="BG3656" s="117"/>
      <c r="BH3656" s="117"/>
    </row>
    <row r="3657" spans="55:60" x14ac:dyDescent="0.2">
      <c r="BC3657" s="120"/>
      <c r="BD3657" s="120"/>
      <c r="BE3657" s="120"/>
      <c r="BF3657" s="120"/>
      <c r="BG3657" s="117"/>
      <c r="BH3657" s="117"/>
    </row>
    <row r="3658" spans="55:60" x14ac:dyDescent="0.2">
      <c r="BC3658" s="120"/>
      <c r="BD3658" s="120"/>
      <c r="BE3658" s="120"/>
      <c r="BF3658" s="120"/>
      <c r="BG3658" s="117"/>
      <c r="BH3658" s="117"/>
    </row>
    <row r="3659" spans="55:60" x14ac:dyDescent="0.2">
      <c r="BC3659" s="120"/>
      <c r="BD3659" s="120"/>
      <c r="BE3659" s="120"/>
      <c r="BF3659" s="120"/>
      <c r="BG3659" s="117"/>
      <c r="BH3659" s="117"/>
    </row>
    <row r="3660" spans="55:60" x14ac:dyDescent="0.2">
      <c r="BC3660" s="120"/>
      <c r="BD3660" s="120"/>
      <c r="BE3660" s="120"/>
      <c r="BF3660" s="120"/>
      <c r="BG3660" s="117"/>
      <c r="BH3660" s="117"/>
    </row>
    <row r="3661" spans="55:60" x14ac:dyDescent="0.2">
      <c r="BC3661" s="120"/>
      <c r="BD3661" s="120"/>
      <c r="BE3661" s="120"/>
      <c r="BF3661" s="120"/>
      <c r="BG3661" s="117"/>
      <c r="BH3661" s="117"/>
    </row>
    <row r="3662" spans="55:60" x14ac:dyDescent="0.2">
      <c r="BC3662" s="120"/>
      <c r="BD3662" s="120"/>
      <c r="BE3662" s="120"/>
      <c r="BF3662" s="120"/>
      <c r="BG3662" s="117"/>
      <c r="BH3662" s="117"/>
    </row>
    <row r="3663" spans="55:60" x14ac:dyDescent="0.2">
      <c r="BC3663" s="120"/>
      <c r="BD3663" s="120"/>
      <c r="BE3663" s="120"/>
      <c r="BF3663" s="120"/>
      <c r="BG3663" s="117"/>
      <c r="BH3663" s="117"/>
    </row>
    <row r="3664" spans="55:60" x14ac:dyDescent="0.2">
      <c r="BC3664" s="120"/>
      <c r="BD3664" s="120"/>
      <c r="BE3664" s="120"/>
      <c r="BF3664" s="120"/>
      <c r="BG3664" s="117"/>
      <c r="BH3664" s="117"/>
    </row>
    <row r="3665" spans="55:60" x14ac:dyDescent="0.2">
      <c r="BC3665" s="120"/>
      <c r="BD3665" s="120"/>
      <c r="BE3665" s="120"/>
      <c r="BF3665" s="120"/>
      <c r="BG3665" s="117"/>
      <c r="BH3665" s="117"/>
    </row>
    <row r="3666" spans="55:60" x14ac:dyDescent="0.2">
      <c r="BC3666" s="120"/>
      <c r="BD3666" s="120"/>
      <c r="BE3666" s="120"/>
      <c r="BF3666" s="120"/>
      <c r="BG3666" s="117"/>
      <c r="BH3666" s="117"/>
    </row>
    <row r="3667" spans="55:60" x14ac:dyDescent="0.2">
      <c r="BC3667" s="120"/>
      <c r="BD3667" s="120"/>
      <c r="BE3667" s="120"/>
      <c r="BF3667" s="120"/>
      <c r="BG3667" s="117"/>
      <c r="BH3667" s="117"/>
    </row>
    <row r="3668" spans="55:60" x14ac:dyDescent="0.2">
      <c r="BC3668" s="120"/>
      <c r="BD3668" s="120"/>
      <c r="BE3668" s="120"/>
      <c r="BF3668" s="120"/>
      <c r="BG3668" s="117"/>
      <c r="BH3668" s="117"/>
    </row>
    <row r="3669" spans="55:60" x14ac:dyDescent="0.2">
      <c r="BC3669" s="120"/>
      <c r="BD3669" s="120"/>
      <c r="BE3669" s="120"/>
      <c r="BF3669" s="120"/>
      <c r="BG3669" s="117"/>
      <c r="BH3669" s="117"/>
    </row>
    <row r="3670" spans="55:60" x14ac:dyDescent="0.2">
      <c r="BC3670" s="120"/>
      <c r="BD3670" s="120"/>
      <c r="BE3670" s="120"/>
      <c r="BF3670" s="120"/>
      <c r="BG3670" s="117"/>
      <c r="BH3670" s="117"/>
    </row>
    <row r="3671" spans="55:60" x14ac:dyDescent="0.2">
      <c r="BC3671" s="120"/>
      <c r="BD3671" s="120"/>
      <c r="BE3671" s="120"/>
      <c r="BF3671" s="120"/>
      <c r="BG3671" s="117"/>
      <c r="BH3671" s="117"/>
    </row>
    <row r="3672" spans="55:60" x14ac:dyDescent="0.2">
      <c r="BC3672" s="120"/>
      <c r="BD3672" s="120"/>
      <c r="BE3672" s="120"/>
      <c r="BF3672" s="120"/>
      <c r="BG3672" s="117"/>
      <c r="BH3672" s="117"/>
    </row>
    <row r="3673" spans="55:60" x14ac:dyDescent="0.2">
      <c r="BC3673" s="120"/>
      <c r="BD3673" s="120"/>
      <c r="BE3673" s="120"/>
      <c r="BF3673" s="120"/>
      <c r="BG3673" s="117"/>
      <c r="BH3673" s="117"/>
    </row>
    <row r="3674" spans="55:60" x14ac:dyDescent="0.2">
      <c r="BC3674" s="120"/>
      <c r="BD3674" s="120"/>
      <c r="BE3674" s="120"/>
      <c r="BF3674" s="120"/>
      <c r="BG3674" s="117"/>
      <c r="BH3674" s="117"/>
    </row>
    <row r="3675" spans="55:60" x14ac:dyDescent="0.2">
      <c r="BC3675" s="120"/>
      <c r="BD3675" s="120"/>
      <c r="BE3675" s="120"/>
      <c r="BF3675" s="120"/>
      <c r="BG3675" s="117"/>
      <c r="BH3675" s="117"/>
    </row>
    <row r="3676" spans="55:60" x14ac:dyDescent="0.2">
      <c r="BC3676" s="120"/>
      <c r="BD3676" s="120"/>
      <c r="BE3676" s="120"/>
      <c r="BF3676" s="120"/>
      <c r="BG3676" s="117"/>
      <c r="BH3676" s="117"/>
    </row>
    <row r="3677" spans="55:60" x14ac:dyDescent="0.2">
      <c r="BC3677" s="120"/>
      <c r="BD3677" s="120"/>
      <c r="BE3677" s="120"/>
      <c r="BF3677" s="120"/>
      <c r="BG3677" s="117"/>
      <c r="BH3677" s="117"/>
    </row>
    <row r="3678" spans="55:60" x14ac:dyDescent="0.2">
      <c r="BC3678" s="120"/>
      <c r="BD3678" s="120"/>
      <c r="BE3678" s="120"/>
      <c r="BF3678" s="120"/>
      <c r="BG3678" s="117"/>
      <c r="BH3678" s="117"/>
    </row>
    <row r="3679" spans="55:60" x14ac:dyDescent="0.2">
      <c r="BC3679" s="120"/>
      <c r="BD3679" s="120"/>
      <c r="BE3679" s="120"/>
      <c r="BF3679" s="120"/>
      <c r="BG3679" s="117"/>
      <c r="BH3679" s="117"/>
    </row>
    <row r="3680" spans="55:60" x14ac:dyDescent="0.2">
      <c r="BC3680" s="120"/>
      <c r="BD3680" s="120"/>
      <c r="BE3680" s="120"/>
      <c r="BF3680" s="120"/>
      <c r="BG3680" s="117"/>
      <c r="BH3680" s="117"/>
    </row>
    <row r="3681" spans="55:60" x14ac:dyDescent="0.2">
      <c r="BC3681" s="120"/>
      <c r="BD3681" s="120"/>
      <c r="BE3681" s="120"/>
      <c r="BF3681" s="120"/>
      <c r="BG3681" s="117"/>
      <c r="BH3681" s="117"/>
    </row>
    <row r="3682" spans="55:60" x14ac:dyDescent="0.2">
      <c r="BC3682" s="120"/>
      <c r="BD3682" s="120"/>
      <c r="BE3682" s="120"/>
      <c r="BF3682" s="120"/>
      <c r="BG3682" s="117"/>
      <c r="BH3682" s="117"/>
    </row>
    <row r="3683" spans="55:60" x14ac:dyDescent="0.2">
      <c r="BC3683" s="120"/>
      <c r="BD3683" s="120"/>
      <c r="BE3683" s="120"/>
      <c r="BF3683" s="120"/>
      <c r="BG3683" s="117"/>
      <c r="BH3683" s="117"/>
    </row>
    <row r="3684" spans="55:60" x14ac:dyDescent="0.2">
      <c r="BC3684" s="120"/>
      <c r="BD3684" s="120"/>
      <c r="BE3684" s="120"/>
      <c r="BF3684" s="120"/>
      <c r="BG3684" s="117"/>
      <c r="BH3684" s="117"/>
    </row>
    <row r="3685" spans="55:60" x14ac:dyDescent="0.2">
      <c r="BC3685" s="120"/>
      <c r="BD3685" s="120"/>
      <c r="BE3685" s="120"/>
      <c r="BF3685" s="120"/>
      <c r="BG3685" s="117"/>
      <c r="BH3685" s="117"/>
    </row>
    <row r="3686" spans="55:60" x14ac:dyDescent="0.2">
      <c r="BC3686" s="120"/>
      <c r="BD3686" s="120"/>
      <c r="BE3686" s="120"/>
      <c r="BF3686" s="120"/>
      <c r="BG3686" s="117"/>
      <c r="BH3686" s="117"/>
    </row>
    <row r="3687" spans="55:60" x14ac:dyDescent="0.2">
      <c r="BC3687" s="120"/>
      <c r="BD3687" s="120"/>
      <c r="BE3687" s="120"/>
      <c r="BF3687" s="120"/>
      <c r="BG3687" s="117"/>
      <c r="BH3687" s="117"/>
    </row>
    <row r="3688" spans="55:60" x14ac:dyDescent="0.2">
      <c r="BC3688" s="120"/>
      <c r="BD3688" s="120"/>
      <c r="BE3688" s="120"/>
      <c r="BF3688" s="120"/>
      <c r="BG3688" s="117"/>
      <c r="BH3688" s="117"/>
    </row>
    <row r="3689" spans="55:60" x14ac:dyDescent="0.2">
      <c r="BC3689" s="120"/>
      <c r="BD3689" s="120"/>
      <c r="BE3689" s="120"/>
      <c r="BF3689" s="120"/>
      <c r="BG3689" s="117"/>
      <c r="BH3689" s="117"/>
    </row>
    <row r="3690" spans="55:60" x14ac:dyDescent="0.2">
      <c r="BC3690" s="120"/>
      <c r="BD3690" s="120"/>
      <c r="BE3690" s="120"/>
      <c r="BF3690" s="120"/>
      <c r="BG3690" s="117"/>
      <c r="BH3690" s="117"/>
    </row>
    <row r="3691" spans="55:60" x14ac:dyDescent="0.2">
      <c r="BC3691" s="120"/>
      <c r="BD3691" s="120"/>
      <c r="BE3691" s="120"/>
      <c r="BF3691" s="120"/>
      <c r="BG3691" s="117"/>
      <c r="BH3691" s="117"/>
    </row>
    <row r="3692" spans="55:60" x14ac:dyDescent="0.2">
      <c r="BC3692" s="120"/>
      <c r="BD3692" s="120"/>
      <c r="BE3692" s="120"/>
      <c r="BF3692" s="120"/>
      <c r="BG3692" s="117"/>
      <c r="BH3692" s="117"/>
    </row>
    <row r="3693" spans="55:60" x14ac:dyDescent="0.2">
      <c r="BC3693" s="120"/>
      <c r="BD3693" s="120"/>
      <c r="BE3693" s="120"/>
      <c r="BF3693" s="120"/>
      <c r="BG3693" s="117"/>
      <c r="BH3693" s="117"/>
    </row>
    <row r="3694" spans="55:60" x14ac:dyDescent="0.2">
      <c r="BC3694" s="120"/>
      <c r="BD3694" s="120"/>
      <c r="BE3694" s="120"/>
      <c r="BF3694" s="120"/>
      <c r="BG3694" s="117"/>
      <c r="BH3694" s="117"/>
    </row>
    <row r="3695" spans="55:60" x14ac:dyDescent="0.2">
      <c r="BC3695" s="120"/>
      <c r="BD3695" s="120"/>
      <c r="BE3695" s="120"/>
      <c r="BF3695" s="120"/>
      <c r="BG3695" s="117"/>
      <c r="BH3695" s="117"/>
    </row>
    <row r="3696" spans="55:60" x14ac:dyDescent="0.2">
      <c r="BC3696" s="120"/>
      <c r="BD3696" s="120"/>
      <c r="BE3696" s="120"/>
      <c r="BF3696" s="120"/>
      <c r="BG3696" s="117"/>
      <c r="BH3696" s="117"/>
    </row>
    <row r="3697" spans="55:60" x14ac:dyDescent="0.2">
      <c r="BC3697" s="120"/>
      <c r="BD3697" s="120"/>
      <c r="BE3697" s="120"/>
      <c r="BF3697" s="120"/>
      <c r="BG3697" s="117"/>
      <c r="BH3697" s="117"/>
    </row>
    <row r="3698" spans="55:60" x14ac:dyDescent="0.2">
      <c r="BC3698" s="120"/>
      <c r="BD3698" s="120"/>
      <c r="BE3698" s="120"/>
      <c r="BF3698" s="120"/>
      <c r="BG3698" s="117"/>
      <c r="BH3698" s="117"/>
    </row>
    <row r="3699" spans="55:60" x14ac:dyDescent="0.2">
      <c r="BC3699" s="120"/>
      <c r="BD3699" s="120"/>
      <c r="BE3699" s="120"/>
      <c r="BF3699" s="120"/>
      <c r="BG3699" s="117"/>
      <c r="BH3699" s="117"/>
    </row>
    <row r="3700" spans="55:60" x14ac:dyDescent="0.2">
      <c r="BC3700" s="120"/>
      <c r="BD3700" s="120"/>
      <c r="BE3700" s="120"/>
      <c r="BF3700" s="120"/>
      <c r="BG3700" s="117"/>
      <c r="BH3700" s="117"/>
    </row>
    <row r="3701" spans="55:60" x14ac:dyDescent="0.2">
      <c r="BC3701" s="120"/>
      <c r="BD3701" s="120"/>
      <c r="BE3701" s="120"/>
      <c r="BF3701" s="120"/>
      <c r="BG3701" s="117"/>
      <c r="BH3701" s="117"/>
    </row>
    <row r="3702" spans="55:60" x14ac:dyDescent="0.2">
      <c r="BC3702" s="120"/>
      <c r="BD3702" s="120"/>
      <c r="BE3702" s="120"/>
      <c r="BF3702" s="120"/>
      <c r="BG3702" s="117"/>
      <c r="BH3702" s="117"/>
    </row>
    <row r="3703" spans="55:60" x14ac:dyDescent="0.2">
      <c r="BC3703" s="120"/>
      <c r="BD3703" s="120"/>
      <c r="BE3703" s="120"/>
      <c r="BF3703" s="120"/>
      <c r="BG3703" s="117"/>
      <c r="BH3703" s="117"/>
    </row>
    <row r="3704" spans="55:60" x14ac:dyDescent="0.2">
      <c r="BC3704" s="120"/>
      <c r="BD3704" s="120"/>
      <c r="BE3704" s="120"/>
      <c r="BF3704" s="120"/>
      <c r="BG3704" s="117"/>
      <c r="BH3704" s="117"/>
    </row>
    <row r="3705" spans="55:60" x14ac:dyDescent="0.2">
      <c r="BC3705" s="120"/>
      <c r="BD3705" s="120"/>
      <c r="BE3705" s="120"/>
      <c r="BF3705" s="120"/>
      <c r="BG3705" s="117"/>
      <c r="BH3705" s="117"/>
    </row>
    <row r="3706" spans="55:60" x14ac:dyDescent="0.2">
      <c r="BC3706" s="120"/>
      <c r="BD3706" s="120"/>
      <c r="BE3706" s="120"/>
      <c r="BF3706" s="120"/>
      <c r="BG3706" s="117"/>
      <c r="BH3706" s="117"/>
    </row>
    <row r="3707" spans="55:60" x14ac:dyDescent="0.2">
      <c r="BC3707" s="120"/>
      <c r="BD3707" s="120"/>
      <c r="BE3707" s="120"/>
      <c r="BF3707" s="120"/>
      <c r="BG3707" s="117"/>
      <c r="BH3707" s="117"/>
    </row>
    <row r="3708" spans="55:60" x14ac:dyDescent="0.2">
      <c r="BC3708" s="120"/>
      <c r="BD3708" s="120"/>
      <c r="BE3708" s="120"/>
      <c r="BF3708" s="120"/>
      <c r="BG3708" s="117"/>
      <c r="BH3708" s="117"/>
    </row>
    <row r="3709" spans="55:60" x14ac:dyDescent="0.2">
      <c r="BC3709" s="120"/>
      <c r="BD3709" s="120"/>
      <c r="BE3709" s="120"/>
      <c r="BF3709" s="120"/>
      <c r="BG3709" s="117"/>
      <c r="BH3709" s="117"/>
    </row>
    <row r="3710" spans="55:60" x14ac:dyDescent="0.2">
      <c r="BC3710" s="120"/>
      <c r="BD3710" s="120"/>
      <c r="BE3710" s="120"/>
      <c r="BF3710" s="120"/>
      <c r="BG3710" s="117"/>
      <c r="BH3710" s="117"/>
    </row>
    <row r="3711" spans="55:60" x14ac:dyDescent="0.2">
      <c r="BC3711" s="120"/>
      <c r="BD3711" s="120"/>
      <c r="BE3711" s="120"/>
      <c r="BF3711" s="120"/>
      <c r="BG3711" s="117"/>
      <c r="BH3711" s="117"/>
    </row>
    <row r="3712" spans="55:60" x14ac:dyDescent="0.2">
      <c r="BC3712" s="120"/>
      <c r="BD3712" s="120"/>
      <c r="BE3712" s="120"/>
      <c r="BF3712" s="120"/>
      <c r="BG3712" s="117"/>
      <c r="BH3712" s="117"/>
    </row>
    <row r="3713" spans="55:60" x14ac:dyDescent="0.2">
      <c r="BC3713" s="120"/>
      <c r="BD3713" s="120"/>
      <c r="BE3713" s="120"/>
      <c r="BF3713" s="120"/>
      <c r="BG3713" s="117"/>
      <c r="BH3713" s="117"/>
    </row>
    <row r="3714" spans="55:60" x14ac:dyDescent="0.2">
      <c r="BC3714" s="120"/>
      <c r="BD3714" s="120"/>
      <c r="BE3714" s="120"/>
      <c r="BF3714" s="120"/>
      <c r="BG3714" s="117"/>
      <c r="BH3714" s="117"/>
    </row>
    <row r="3715" spans="55:60" x14ac:dyDescent="0.2">
      <c r="BC3715" s="120"/>
      <c r="BD3715" s="120"/>
      <c r="BE3715" s="120"/>
      <c r="BF3715" s="120"/>
      <c r="BG3715" s="117"/>
      <c r="BH3715" s="117"/>
    </row>
    <row r="3716" spans="55:60" x14ac:dyDescent="0.2">
      <c r="BC3716" s="120"/>
      <c r="BD3716" s="120"/>
      <c r="BE3716" s="120"/>
      <c r="BF3716" s="120"/>
      <c r="BG3716" s="117"/>
      <c r="BH3716" s="117"/>
    </row>
    <row r="3717" spans="55:60" x14ac:dyDescent="0.2">
      <c r="BC3717" s="120"/>
      <c r="BD3717" s="120"/>
      <c r="BE3717" s="120"/>
      <c r="BF3717" s="120"/>
      <c r="BG3717" s="117"/>
      <c r="BH3717" s="117"/>
    </row>
    <row r="3718" spans="55:60" x14ac:dyDescent="0.2">
      <c r="BC3718" s="120"/>
      <c r="BD3718" s="120"/>
      <c r="BE3718" s="120"/>
      <c r="BF3718" s="120"/>
      <c r="BG3718" s="117"/>
      <c r="BH3718" s="117"/>
    </row>
    <row r="3719" spans="55:60" x14ac:dyDescent="0.2">
      <c r="BC3719" s="120"/>
      <c r="BD3719" s="120"/>
      <c r="BE3719" s="120"/>
      <c r="BF3719" s="120"/>
      <c r="BG3719" s="117"/>
      <c r="BH3719" s="117"/>
    </row>
    <row r="3720" spans="55:60" x14ac:dyDescent="0.2">
      <c r="BC3720" s="120"/>
      <c r="BD3720" s="120"/>
      <c r="BE3720" s="120"/>
      <c r="BF3720" s="120"/>
      <c r="BG3720" s="117"/>
      <c r="BH3720" s="117"/>
    </row>
    <row r="3721" spans="55:60" x14ac:dyDescent="0.2">
      <c r="BC3721" s="120"/>
      <c r="BD3721" s="120"/>
      <c r="BE3721" s="120"/>
      <c r="BF3721" s="120"/>
      <c r="BG3721" s="117"/>
      <c r="BH3721" s="117"/>
    </row>
    <row r="3722" spans="55:60" x14ac:dyDescent="0.2">
      <c r="BC3722" s="120"/>
      <c r="BD3722" s="120"/>
      <c r="BE3722" s="120"/>
      <c r="BF3722" s="120"/>
      <c r="BG3722" s="117"/>
      <c r="BH3722" s="117"/>
    </row>
    <row r="3723" spans="55:60" x14ac:dyDescent="0.2">
      <c r="BC3723" s="120"/>
      <c r="BD3723" s="120"/>
      <c r="BE3723" s="120"/>
      <c r="BF3723" s="120"/>
      <c r="BG3723" s="117"/>
      <c r="BH3723" s="117"/>
    </row>
    <row r="3724" spans="55:60" x14ac:dyDescent="0.2">
      <c r="BC3724" s="120"/>
      <c r="BD3724" s="120"/>
      <c r="BE3724" s="120"/>
      <c r="BF3724" s="120"/>
      <c r="BG3724" s="117"/>
      <c r="BH3724" s="117"/>
    </row>
    <row r="3725" spans="55:60" x14ac:dyDescent="0.2">
      <c r="BC3725" s="120"/>
      <c r="BD3725" s="120"/>
      <c r="BE3725" s="120"/>
      <c r="BF3725" s="120"/>
      <c r="BG3725" s="117"/>
      <c r="BH3725" s="117"/>
    </row>
    <row r="3726" spans="55:60" x14ac:dyDescent="0.2">
      <c r="BC3726" s="120"/>
      <c r="BD3726" s="120"/>
      <c r="BE3726" s="120"/>
      <c r="BF3726" s="120"/>
      <c r="BG3726" s="117"/>
      <c r="BH3726" s="117"/>
    </row>
    <row r="3727" spans="55:60" x14ac:dyDescent="0.2">
      <c r="BC3727" s="120"/>
      <c r="BD3727" s="120"/>
      <c r="BE3727" s="120"/>
      <c r="BF3727" s="120"/>
      <c r="BG3727" s="117"/>
      <c r="BH3727" s="117"/>
    </row>
    <row r="3728" spans="55:60" x14ac:dyDescent="0.2">
      <c r="BC3728" s="120"/>
      <c r="BD3728" s="120"/>
      <c r="BE3728" s="120"/>
      <c r="BF3728" s="120"/>
      <c r="BG3728" s="117"/>
      <c r="BH3728" s="117"/>
    </row>
    <row r="3729" spans="55:60" x14ac:dyDescent="0.2">
      <c r="BC3729" s="120"/>
      <c r="BD3729" s="120"/>
      <c r="BE3729" s="120"/>
      <c r="BF3729" s="120"/>
      <c r="BG3729" s="117"/>
      <c r="BH3729" s="117"/>
    </row>
    <row r="3730" spans="55:60" x14ac:dyDescent="0.2">
      <c r="BC3730" s="120"/>
      <c r="BD3730" s="120"/>
      <c r="BE3730" s="120"/>
      <c r="BF3730" s="120"/>
      <c r="BG3730" s="117"/>
      <c r="BH3730" s="117"/>
    </row>
    <row r="3731" spans="55:60" x14ac:dyDescent="0.2">
      <c r="BC3731" s="120"/>
      <c r="BD3731" s="120"/>
      <c r="BE3731" s="120"/>
      <c r="BF3731" s="120"/>
      <c r="BG3731" s="117"/>
      <c r="BH3731" s="117"/>
    </row>
    <row r="3732" spans="55:60" x14ac:dyDescent="0.2">
      <c r="BC3732" s="120"/>
      <c r="BD3732" s="120"/>
      <c r="BE3732" s="120"/>
      <c r="BF3732" s="120"/>
      <c r="BG3732" s="117"/>
      <c r="BH3732" s="117"/>
    </row>
    <row r="3733" spans="55:60" x14ac:dyDescent="0.2">
      <c r="BC3733" s="120"/>
      <c r="BD3733" s="120"/>
      <c r="BE3733" s="120"/>
      <c r="BF3733" s="120"/>
      <c r="BG3733" s="117"/>
      <c r="BH3733" s="117"/>
    </row>
    <row r="3734" spans="55:60" x14ac:dyDescent="0.2">
      <c r="BC3734" s="120"/>
      <c r="BD3734" s="120"/>
      <c r="BE3734" s="120"/>
      <c r="BF3734" s="120"/>
      <c r="BG3734" s="117"/>
      <c r="BH3734" s="117"/>
    </row>
    <row r="3735" spans="55:60" x14ac:dyDescent="0.2">
      <c r="BC3735" s="120"/>
      <c r="BD3735" s="120"/>
      <c r="BE3735" s="120"/>
      <c r="BF3735" s="120"/>
      <c r="BG3735" s="117"/>
      <c r="BH3735" s="117"/>
    </row>
    <row r="3736" spans="55:60" x14ac:dyDescent="0.2">
      <c r="BC3736" s="120"/>
      <c r="BD3736" s="120"/>
      <c r="BE3736" s="120"/>
      <c r="BF3736" s="120"/>
      <c r="BG3736" s="117"/>
      <c r="BH3736" s="117"/>
    </row>
    <row r="3737" spans="55:60" x14ac:dyDescent="0.2">
      <c r="BC3737" s="120"/>
      <c r="BD3737" s="120"/>
      <c r="BE3737" s="120"/>
      <c r="BF3737" s="120"/>
      <c r="BG3737" s="117"/>
      <c r="BH3737" s="117"/>
    </row>
    <row r="3738" spans="55:60" x14ac:dyDescent="0.2">
      <c r="BC3738" s="120"/>
      <c r="BD3738" s="120"/>
      <c r="BE3738" s="120"/>
      <c r="BF3738" s="120"/>
      <c r="BG3738" s="117"/>
      <c r="BH3738" s="117"/>
    </row>
    <row r="3739" spans="55:60" x14ac:dyDescent="0.2">
      <c r="BC3739" s="120"/>
      <c r="BD3739" s="120"/>
      <c r="BE3739" s="120"/>
      <c r="BF3739" s="120"/>
      <c r="BG3739" s="117"/>
      <c r="BH3739" s="117"/>
    </row>
    <row r="3740" spans="55:60" x14ac:dyDescent="0.2">
      <c r="BC3740" s="120"/>
      <c r="BD3740" s="120"/>
      <c r="BE3740" s="120"/>
      <c r="BF3740" s="120"/>
      <c r="BG3740" s="117"/>
      <c r="BH3740" s="117"/>
    </row>
    <row r="3741" spans="55:60" x14ac:dyDescent="0.2">
      <c r="BC3741" s="120"/>
      <c r="BD3741" s="120"/>
      <c r="BE3741" s="120"/>
      <c r="BF3741" s="120"/>
      <c r="BG3741" s="117"/>
      <c r="BH3741" s="117"/>
    </row>
    <row r="3742" spans="55:60" x14ac:dyDescent="0.2">
      <c r="BC3742" s="120"/>
      <c r="BD3742" s="120"/>
      <c r="BE3742" s="120"/>
      <c r="BF3742" s="120"/>
      <c r="BG3742" s="117"/>
      <c r="BH3742" s="117"/>
    </row>
    <row r="3743" spans="55:60" x14ac:dyDescent="0.2">
      <c r="BC3743" s="120"/>
      <c r="BD3743" s="120"/>
      <c r="BE3743" s="120"/>
      <c r="BF3743" s="120"/>
      <c r="BG3743" s="117"/>
      <c r="BH3743" s="117"/>
    </row>
    <row r="3744" spans="55:60" x14ac:dyDescent="0.2">
      <c r="BC3744" s="120"/>
      <c r="BD3744" s="120"/>
      <c r="BE3744" s="120"/>
      <c r="BF3744" s="120"/>
      <c r="BG3744" s="117"/>
      <c r="BH3744" s="117"/>
    </row>
    <row r="3745" spans="55:60" x14ac:dyDescent="0.2">
      <c r="BC3745" s="120"/>
      <c r="BD3745" s="120"/>
      <c r="BE3745" s="120"/>
      <c r="BF3745" s="120"/>
      <c r="BG3745" s="117"/>
      <c r="BH3745" s="117"/>
    </row>
    <row r="3746" spans="55:60" x14ac:dyDescent="0.2">
      <c r="BC3746" s="120"/>
      <c r="BD3746" s="120"/>
      <c r="BE3746" s="120"/>
      <c r="BF3746" s="120"/>
      <c r="BG3746" s="117"/>
      <c r="BH3746" s="117"/>
    </row>
    <row r="3747" spans="55:60" x14ac:dyDescent="0.2">
      <c r="BC3747" s="120"/>
      <c r="BD3747" s="120"/>
      <c r="BE3747" s="120"/>
      <c r="BF3747" s="120"/>
      <c r="BG3747" s="117"/>
      <c r="BH3747" s="117"/>
    </row>
    <row r="3748" spans="55:60" x14ac:dyDescent="0.2">
      <c r="BC3748" s="120"/>
      <c r="BD3748" s="120"/>
      <c r="BE3748" s="120"/>
      <c r="BF3748" s="120"/>
      <c r="BG3748" s="117"/>
      <c r="BH3748" s="117"/>
    </row>
    <row r="3749" spans="55:60" x14ac:dyDescent="0.2">
      <c r="BC3749" s="120"/>
      <c r="BD3749" s="120"/>
      <c r="BE3749" s="120"/>
      <c r="BF3749" s="120"/>
      <c r="BG3749" s="117"/>
      <c r="BH3749" s="117"/>
    </row>
    <row r="3750" spans="55:60" x14ac:dyDescent="0.2">
      <c r="BC3750" s="120"/>
      <c r="BD3750" s="120"/>
      <c r="BE3750" s="120"/>
      <c r="BF3750" s="120"/>
      <c r="BG3750" s="117"/>
      <c r="BH3750" s="117"/>
    </row>
    <row r="3751" spans="55:60" x14ac:dyDescent="0.2">
      <c r="BC3751" s="120"/>
      <c r="BD3751" s="120"/>
      <c r="BE3751" s="120"/>
      <c r="BF3751" s="120"/>
      <c r="BG3751" s="117"/>
      <c r="BH3751" s="117"/>
    </row>
    <row r="3752" spans="55:60" x14ac:dyDescent="0.2">
      <c r="BC3752" s="120"/>
      <c r="BD3752" s="120"/>
      <c r="BE3752" s="120"/>
      <c r="BF3752" s="120"/>
      <c r="BG3752" s="117"/>
      <c r="BH3752" s="117"/>
    </row>
    <row r="3753" spans="55:60" x14ac:dyDescent="0.2">
      <c r="BC3753" s="120"/>
      <c r="BD3753" s="120"/>
      <c r="BE3753" s="120"/>
      <c r="BF3753" s="120"/>
      <c r="BG3753" s="117"/>
      <c r="BH3753" s="117"/>
    </row>
    <row r="3754" spans="55:60" x14ac:dyDescent="0.2">
      <c r="BC3754" s="120"/>
      <c r="BD3754" s="120"/>
      <c r="BE3754" s="120"/>
      <c r="BF3754" s="120"/>
      <c r="BG3754" s="117"/>
      <c r="BH3754" s="117"/>
    </row>
    <row r="3755" spans="55:60" x14ac:dyDescent="0.2">
      <c r="BC3755" s="120"/>
      <c r="BD3755" s="120"/>
      <c r="BE3755" s="120"/>
      <c r="BF3755" s="120"/>
      <c r="BG3755" s="117"/>
      <c r="BH3755" s="117"/>
    </row>
    <row r="3756" spans="55:60" x14ac:dyDescent="0.2">
      <c r="BC3756" s="120"/>
      <c r="BD3756" s="120"/>
      <c r="BE3756" s="120"/>
      <c r="BF3756" s="120"/>
      <c r="BG3756" s="117"/>
      <c r="BH3756" s="117"/>
    </row>
    <row r="3757" spans="55:60" x14ac:dyDescent="0.2">
      <c r="BC3757" s="120"/>
      <c r="BD3757" s="120"/>
      <c r="BE3757" s="120"/>
      <c r="BF3757" s="120"/>
      <c r="BG3757" s="117"/>
      <c r="BH3757" s="117"/>
    </row>
    <row r="3758" spans="55:60" x14ac:dyDescent="0.2">
      <c r="BC3758" s="120"/>
      <c r="BD3758" s="120"/>
      <c r="BE3758" s="120"/>
      <c r="BF3758" s="120"/>
      <c r="BG3758" s="117"/>
      <c r="BH3758" s="117"/>
    </row>
    <row r="3759" spans="55:60" x14ac:dyDescent="0.2">
      <c r="BC3759" s="120"/>
      <c r="BD3759" s="120"/>
      <c r="BE3759" s="120"/>
      <c r="BF3759" s="120"/>
      <c r="BG3759" s="117"/>
      <c r="BH3759" s="117"/>
    </row>
    <row r="3760" spans="55:60" x14ac:dyDescent="0.2">
      <c r="BC3760" s="120"/>
      <c r="BD3760" s="120"/>
      <c r="BE3760" s="120"/>
      <c r="BF3760" s="120"/>
      <c r="BG3760" s="117"/>
      <c r="BH3760" s="117"/>
    </row>
    <row r="3761" spans="55:60" x14ac:dyDescent="0.2">
      <c r="BC3761" s="120"/>
      <c r="BD3761" s="120"/>
      <c r="BE3761" s="120"/>
      <c r="BF3761" s="120"/>
      <c r="BG3761" s="117"/>
      <c r="BH3761" s="117"/>
    </row>
    <row r="3762" spans="55:60" x14ac:dyDescent="0.2">
      <c r="BC3762" s="120"/>
      <c r="BD3762" s="120"/>
      <c r="BE3762" s="120"/>
      <c r="BF3762" s="120"/>
      <c r="BG3762" s="117"/>
      <c r="BH3762" s="117"/>
    </row>
    <row r="3763" spans="55:60" x14ac:dyDescent="0.2">
      <c r="BC3763" s="120"/>
      <c r="BD3763" s="120"/>
      <c r="BE3763" s="120"/>
      <c r="BF3763" s="120"/>
      <c r="BG3763" s="117"/>
      <c r="BH3763" s="117"/>
    </row>
    <row r="3764" spans="55:60" x14ac:dyDescent="0.2">
      <c r="BC3764" s="120"/>
      <c r="BD3764" s="120"/>
      <c r="BE3764" s="120"/>
      <c r="BF3764" s="120"/>
      <c r="BG3764" s="117"/>
      <c r="BH3764" s="117"/>
    </row>
    <row r="3765" spans="55:60" x14ac:dyDescent="0.2">
      <c r="BC3765" s="120"/>
      <c r="BD3765" s="120"/>
      <c r="BE3765" s="120"/>
      <c r="BF3765" s="120"/>
      <c r="BG3765" s="117"/>
      <c r="BH3765" s="117"/>
    </row>
    <row r="3766" spans="55:60" x14ac:dyDescent="0.2">
      <c r="BC3766" s="120"/>
      <c r="BD3766" s="120"/>
      <c r="BE3766" s="120"/>
      <c r="BF3766" s="120"/>
      <c r="BG3766" s="117"/>
      <c r="BH3766" s="117"/>
    </row>
    <row r="3767" spans="55:60" x14ac:dyDescent="0.2">
      <c r="BC3767" s="120"/>
      <c r="BD3767" s="120"/>
      <c r="BE3767" s="120"/>
      <c r="BF3767" s="120"/>
      <c r="BG3767" s="117"/>
      <c r="BH3767" s="117"/>
    </row>
    <row r="3768" spans="55:60" x14ac:dyDescent="0.2">
      <c r="BC3768" s="120"/>
      <c r="BD3768" s="120"/>
      <c r="BE3768" s="120"/>
      <c r="BF3768" s="120"/>
      <c r="BG3768" s="117"/>
      <c r="BH3768" s="117"/>
    </row>
    <row r="3769" spans="55:60" x14ac:dyDescent="0.2">
      <c r="BC3769" s="120"/>
      <c r="BD3769" s="120"/>
      <c r="BE3769" s="120"/>
      <c r="BF3769" s="120"/>
      <c r="BG3769" s="117"/>
      <c r="BH3769" s="117"/>
    </row>
    <row r="3770" spans="55:60" x14ac:dyDescent="0.2">
      <c r="BC3770" s="120"/>
      <c r="BD3770" s="120"/>
      <c r="BE3770" s="120"/>
      <c r="BF3770" s="120"/>
      <c r="BG3770" s="117"/>
      <c r="BH3770" s="117"/>
    </row>
    <row r="3771" spans="55:60" x14ac:dyDescent="0.2">
      <c r="BC3771" s="120"/>
      <c r="BD3771" s="120"/>
      <c r="BE3771" s="120"/>
      <c r="BF3771" s="120"/>
      <c r="BG3771" s="117"/>
      <c r="BH3771" s="117"/>
    </row>
    <row r="3772" spans="55:60" x14ac:dyDescent="0.2">
      <c r="BC3772" s="120"/>
      <c r="BD3772" s="120"/>
      <c r="BE3772" s="120"/>
      <c r="BF3772" s="120"/>
      <c r="BG3772" s="117"/>
      <c r="BH3772" s="117"/>
    </row>
    <row r="3773" spans="55:60" x14ac:dyDescent="0.2">
      <c r="BC3773" s="120"/>
      <c r="BD3773" s="120"/>
      <c r="BE3773" s="120"/>
      <c r="BF3773" s="120"/>
      <c r="BG3773" s="117"/>
      <c r="BH3773" s="117"/>
    </row>
    <row r="3774" spans="55:60" x14ac:dyDescent="0.2">
      <c r="BC3774" s="120"/>
      <c r="BD3774" s="120"/>
      <c r="BE3774" s="120"/>
      <c r="BF3774" s="120"/>
      <c r="BG3774" s="117"/>
      <c r="BH3774" s="117"/>
    </row>
    <row r="3775" spans="55:60" x14ac:dyDescent="0.2">
      <c r="BC3775" s="120"/>
      <c r="BD3775" s="120"/>
      <c r="BE3775" s="120"/>
      <c r="BF3775" s="120"/>
      <c r="BG3775" s="117"/>
      <c r="BH3775" s="117"/>
    </row>
    <row r="3776" spans="55:60" x14ac:dyDescent="0.2">
      <c r="BC3776" s="120"/>
      <c r="BD3776" s="120"/>
      <c r="BE3776" s="120"/>
      <c r="BF3776" s="120"/>
      <c r="BG3776" s="117"/>
      <c r="BH3776" s="117"/>
    </row>
    <row r="3777" spans="55:60" x14ac:dyDescent="0.2">
      <c r="BC3777" s="120"/>
      <c r="BD3777" s="120"/>
      <c r="BE3777" s="120"/>
      <c r="BF3777" s="120"/>
      <c r="BG3777" s="117"/>
      <c r="BH3777" s="117"/>
    </row>
    <row r="3778" spans="55:60" x14ac:dyDescent="0.2">
      <c r="BC3778" s="120"/>
      <c r="BD3778" s="120"/>
      <c r="BE3778" s="120"/>
      <c r="BF3778" s="120"/>
      <c r="BG3778" s="117"/>
      <c r="BH3778" s="117"/>
    </row>
    <row r="3779" spans="55:60" x14ac:dyDescent="0.2">
      <c r="BC3779" s="120"/>
      <c r="BD3779" s="120"/>
      <c r="BE3779" s="120"/>
      <c r="BF3779" s="120"/>
      <c r="BG3779" s="117"/>
      <c r="BH3779" s="117"/>
    </row>
    <row r="3780" spans="55:60" x14ac:dyDescent="0.2">
      <c r="BC3780" s="120"/>
      <c r="BD3780" s="120"/>
      <c r="BE3780" s="120"/>
      <c r="BF3780" s="120"/>
      <c r="BG3780" s="117"/>
      <c r="BH3780" s="117"/>
    </row>
    <row r="3781" spans="55:60" x14ac:dyDescent="0.2">
      <c r="BC3781" s="120"/>
      <c r="BD3781" s="120"/>
      <c r="BE3781" s="120"/>
      <c r="BF3781" s="120"/>
      <c r="BG3781" s="117"/>
      <c r="BH3781" s="117"/>
    </row>
    <row r="3782" spans="55:60" x14ac:dyDescent="0.2">
      <c r="BC3782" s="120"/>
      <c r="BD3782" s="120"/>
      <c r="BE3782" s="120"/>
      <c r="BF3782" s="120"/>
      <c r="BG3782" s="117"/>
      <c r="BH3782" s="117"/>
    </row>
    <row r="3783" spans="55:60" x14ac:dyDescent="0.2">
      <c r="BC3783" s="120"/>
      <c r="BD3783" s="120"/>
      <c r="BE3783" s="120"/>
      <c r="BF3783" s="120"/>
      <c r="BG3783" s="117"/>
      <c r="BH3783" s="117"/>
    </row>
    <row r="3784" spans="55:60" x14ac:dyDescent="0.2">
      <c r="BC3784" s="120"/>
      <c r="BD3784" s="120"/>
      <c r="BE3784" s="120"/>
      <c r="BF3784" s="120"/>
      <c r="BG3784" s="117"/>
      <c r="BH3784" s="117"/>
    </row>
    <row r="3785" spans="55:60" x14ac:dyDescent="0.2">
      <c r="BC3785" s="120"/>
      <c r="BD3785" s="120"/>
      <c r="BE3785" s="120"/>
      <c r="BF3785" s="120"/>
      <c r="BG3785" s="117"/>
      <c r="BH3785" s="117"/>
    </row>
    <row r="3786" spans="55:60" x14ac:dyDescent="0.2">
      <c r="BC3786" s="120"/>
      <c r="BD3786" s="120"/>
      <c r="BE3786" s="120"/>
      <c r="BF3786" s="120"/>
      <c r="BG3786" s="117"/>
      <c r="BH3786" s="117"/>
    </row>
    <row r="3787" spans="55:60" x14ac:dyDescent="0.2">
      <c r="BC3787" s="120"/>
      <c r="BD3787" s="120"/>
      <c r="BE3787" s="120"/>
      <c r="BF3787" s="120"/>
      <c r="BG3787" s="117"/>
      <c r="BH3787" s="117"/>
    </row>
    <row r="3788" spans="55:60" x14ac:dyDescent="0.2">
      <c r="BC3788" s="120"/>
      <c r="BD3788" s="120"/>
      <c r="BE3788" s="120"/>
      <c r="BF3788" s="120"/>
      <c r="BG3788" s="117"/>
      <c r="BH3788" s="117"/>
    </row>
    <row r="3789" spans="55:60" x14ac:dyDescent="0.2">
      <c r="BC3789" s="120"/>
      <c r="BD3789" s="120"/>
      <c r="BE3789" s="120"/>
      <c r="BF3789" s="120"/>
      <c r="BG3789" s="117"/>
      <c r="BH3789" s="117"/>
    </row>
    <row r="3790" spans="55:60" x14ac:dyDescent="0.2">
      <c r="BC3790" s="120"/>
      <c r="BD3790" s="120"/>
      <c r="BE3790" s="120"/>
      <c r="BF3790" s="120"/>
      <c r="BG3790" s="117"/>
      <c r="BH3790" s="117"/>
    </row>
    <row r="3791" spans="55:60" x14ac:dyDescent="0.2">
      <c r="BC3791" s="120"/>
      <c r="BD3791" s="120"/>
      <c r="BE3791" s="120"/>
      <c r="BF3791" s="120"/>
      <c r="BG3791" s="117"/>
      <c r="BH3791" s="117"/>
    </row>
    <row r="3792" spans="55:60" x14ac:dyDescent="0.2">
      <c r="BC3792" s="120"/>
      <c r="BD3792" s="120"/>
      <c r="BE3792" s="120"/>
      <c r="BF3792" s="120"/>
      <c r="BG3792" s="117"/>
      <c r="BH3792" s="117"/>
    </row>
    <row r="3793" spans="55:60" x14ac:dyDescent="0.2">
      <c r="BC3793" s="120"/>
      <c r="BD3793" s="120"/>
      <c r="BE3793" s="120"/>
      <c r="BF3793" s="120"/>
      <c r="BG3793" s="117"/>
      <c r="BH3793" s="117"/>
    </row>
    <row r="3794" spans="55:60" x14ac:dyDescent="0.2">
      <c r="BC3794" s="120"/>
      <c r="BD3794" s="120"/>
      <c r="BE3794" s="120"/>
      <c r="BF3794" s="120"/>
      <c r="BG3794" s="117"/>
      <c r="BH3794" s="117"/>
    </row>
    <row r="3795" spans="55:60" x14ac:dyDescent="0.2">
      <c r="BC3795" s="120"/>
      <c r="BD3795" s="120"/>
      <c r="BE3795" s="120"/>
      <c r="BF3795" s="120"/>
      <c r="BG3795" s="117"/>
      <c r="BH3795" s="117"/>
    </row>
    <row r="3796" spans="55:60" x14ac:dyDescent="0.2">
      <c r="BC3796" s="120"/>
      <c r="BD3796" s="120"/>
      <c r="BE3796" s="120"/>
      <c r="BF3796" s="120"/>
      <c r="BG3796" s="117"/>
      <c r="BH3796" s="117"/>
    </row>
    <row r="3797" spans="55:60" x14ac:dyDescent="0.2">
      <c r="BC3797" s="120"/>
      <c r="BD3797" s="120"/>
      <c r="BE3797" s="120"/>
      <c r="BF3797" s="120"/>
      <c r="BG3797" s="117"/>
      <c r="BH3797" s="117"/>
    </row>
    <row r="3798" spans="55:60" x14ac:dyDescent="0.2">
      <c r="BC3798" s="120"/>
      <c r="BD3798" s="120"/>
      <c r="BE3798" s="120"/>
      <c r="BF3798" s="120"/>
      <c r="BG3798" s="117"/>
      <c r="BH3798" s="117"/>
    </row>
    <row r="3799" spans="55:60" x14ac:dyDescent="0.2">
      <c r="BC3799" s="120"/>
      <c r="BD3799" s="120"/>
      <c r="BE3799" s="120"/>
      <c r="BF3799" s="120"/>
      <c r="BG3799" s="117"/>
      <c r="BH3799" s="117"/>
    </row>
    <row r="3800" spans="55:60" x14ac:dyDescent="0.2">
      <c r="BC3800" s="120"/>
      <c r="BD3800" s="120"/>
      <c r="BE3800" s="120"/>
      <c r="BF3800" s="120"/>
      <c r="BG3800" s="117"/>
      <c r="BH3800" s="117"/>
    </row>
    <row r="3801" spans="55:60" x14ac:dyDescent="0.2">
      <c r="BC3801" s="120"/>
      <c r="BD3801" s="120"/>
      <c r="BE3801" s="120"/>
      <c r="BF3801" s="120"/>
      <c r="BG3801" s="117"/>
      <c r="BH3801" s="117"/>
    </row>
    <row r="3802" spans="55:60" x14ac:dyDescent="0.2">
      <c r="BC3802" s="120"/>
      <c r="BD3802" s="120"/>
      <c r="BE3802" s="120"/>
      <c r="BF3802" s="120"/>
      <c r="BG3802" s="117"/>
      <c r="BH3802" s="117"/>
    </row>
    <row r="3803" spans="55:60" x14ac:dyDescent="0.2">
      <c r="BC3803" s="120"/>
      <c r="BD3803" s="120"/>
      <c r="BE3803" s="120"/>
      <c r="BF3803" s="120"/>
      <c r="BG3803" s="117"/>
      <c r="BH3803" s="117"/>
    </row>
    <row r="3804" spans="55:60" x14ac:dyDescent="0.2">
      <c r="BC3804" s="120"/>
      <c r="BD3804" s="120"/>
      <c r="BE3804" s="120"/>
      <c r="BF3804" s="120"/>
      <c r="BG3804" s="117"/>
      <c r="BH3804" s="117"/>
    </row>
    <row r="3805" spans="55:60" x14ac:dyDescent="0.2">
      <c r="BC3805" s="120"/>
      <c r="BD3805" s="120"/>
      <c r="BE3805" s="120"/>
      <c r="BF3805" s="120"/>
      <c r="BG3805" s="117"/>
      <c r="BH3805" s="117"/>
    </row>
    <row r="3806" spans="55:60" x14ac:dyDescent="0.2">
      <c r="BC3806" s="120"/>
      <c r="BD3806" s="120"/>
      <c r="BE3806" s="120"/>
      <c r="BF3806" s="120"/>
      <c r="BG3806" s="117"/>
      <c r="BH3806" s="117"/>
    </row>
    <row r="3807" spans="55:60" x14ac:dyDescent="0.2">
      <c r="BC3807" s="120"/>
      <c r="BD3807" s="120"/>
      <c r="BE3807" s="120"/>
      <c r="BF3807" s="120"/>
      <c r="BG3807" s="117"/>
      <c r="BH3807" s="117"/>
    </row>
    <row r="3808" spans="55:60" x14ac:dyDescent="0.2">
      <c r="BC3808" s="120"/>
      <c r="BD3808" s="120"/>
      <c r="BE3808" s="120"/>
      <c r="BF3808" s="120"/>
      <c r="BG3808" s="117"/>
      <c r="BH3808" s="117"/>
    </row>
    <row r="3809" spans="55:60" x14ac:dyDescent="0.2">
      <c r="BC3809" s="120"/>
      <c r="BD3809" s="120"/>
      <c r="BE3809" s="120"/>
      <c r="BF3809" s="120"/>
      <c r="BG3809" s="117"/>
      <c r="BH3809" s="117"/>
    </row>
    <row r="3810" spans="55:60" x14ac:dyDescent="0.2">
      <c r="BC3810" s="120"/>
      <c r="BD3810" s="120"/>
      <c r="BE3810" s="120"/>
      <c r="BF3810" s="120"/>
      <c r="BG3810" s="117"/>
      <c r="BH3810" s="117"/>
    </row>
    <row r="3811" spans="55:60" x14ac:dyDescent="0.2">
      <c r="BC3811" s="120"/>
      <c r="BD3811" s="120"/>
      <c r="BE3811" s="120"/>
      <c r="BF3811" s="120"/>
      <c r="BG3811" s="117"/>
      <c r="BH3811" s="117"/>
    </row>
    <row r="3812" spans="55:60" x14ac:dyDescent="0.2">
      <c r="BC3812" s="120"/>
      <c r="BD3812" s="120"/>
      <c r="BE3812" s="120"/>
      <c r="BF3812" s="120"/>
      <c r="BG3812" s="117"/>
      <c r="BH3812" s="117"/>
    </row>
    <row r="3813" spans="55:60" x14ac:dyDescent="0.2">
      <c r="BC3813" s="120"/>
      <c r="BD3813" s="120"/>
      <c r="BE3813" s="120"/>
      <c r="BF3813" s="120"/>
      <c r="BG3813" s="117"/>
      <c r="BH3813" s="117"/>
    </row>
    <row r="3814" spans="55:60" x14ac:dyDescent="0.2">
      <c r="BC3814" s="120"/>
      <c r="BD3814" s="120"/>
      <c r="BE3814" s="120"/>
      <c r="BF3814" s="120"/>
      <c r="BG3814" s="117"/>
      <c r="BH3814" s="117"/>
    </row>
    <row r="3815" spans="55:60" x14ac:dyDescent="0.2">
      <c r="BC3815" s="120"/>
      <c r="BD3815" s="120"/>
      <c r="BE3815" s="120"/>
      <c r="BF3815" s="120"/>
      <c r="BG3815" s="117"/>
      <c r="BH3815" s="117"/>
    </row>
    <row r="3816" spans="55:60" x14ac:dyDescent="0.2">
      <c r="BC3816" s="120"/>
      <c r="BD3816" s="120"/>
      <c r="BE3816" s="120"/>
      <c r="BF3816" s="120"/>
      <c r="BG3816" s="117"/>
      <c r="BH3816" s="117"/>
    </row>
    <row r="3817" spans="55:60" x14ac:dyDescent="0.2">
      <c r="BC3817" s="120"/>
      <c r="BD3817" s="120"/>
      <c r="BE3817" s="120"/>
      <c r="BF3817" s="120"/>
      <c r="BG3817" s="117"/>
      <c r="BH3817" s="117"/>
    </row>
    <row r="3818" spans="55:60" x14ac:dyDescent="0.2">
      <c r="BC3818" s="120"/>
      <c r="BD3818" s="120"/>
      <c r="BE3818" s="120"/>
      <c r="BF3818" s="120"/>
      <c r="BG3818" s="117"/>
      <c r="BH3818" s="117"/>
    </row>
    <row r="3819" spans="55:60" x14ac:dyDescent="0.2">
      <c r="BC3819" s="120"/>
      <c r="BD3819" s="120"/>
      <c r="BE3819" s="120"/>
      <c r="BF3819" s="120"/>
      <c r="BG3819" s="117"/>
      <c r="BH3819" s="117"/>
    </row>
    <row r="3820" spans="55:60" x14ac:dyDescent="0.2">
      <c r="BC3820" s="120"/>
      <c r="BD3820" s="120"/>
      <c r="BE3820" s="120"/>
      <c r="BF3820" s="120"/>
      <c r="BG3820" s="117"/>
      <c r="BH3820" s="117"/>
    </row>
    <row r="3821" spans="55:60" x14ac:dyDescent="0.2">
      <c r="BC3821" s="120"/>
      <c r="BD3821" s="120"/>
      <c r="BE3821" s="120"/>
      <c r="BF3821" s="120"/>
      <c r="BG3821" s="117"/>
      <c r="BH3821" s="117"/>
    </row>
    <row r="3822" spans="55:60" x14ac:dyDescent="0.2">
      <c r="BC3822" s="120"/>
      <c r="BD3822" s="120"/>
      <c r="BE3822" s="120"/>
      <c r="BF3822" s="120"/>
      <c r="BG3822" s="117"/>
      <c r="BH3822" s="117"/>
    </row>
    <row r="3823" spans="55:60" x14ac:dyDescent="0.2">
      <c r="BC3823" s="120"/>
      <c r="BD3823" s="120"/>
      <c r="BE3823" s="120"/>
      <c r="BF3823" s="120"/>
      <c r="BG3823" s="117"/>
      <c r="BH3823" s="117"/>
    </row>
    <row r="3824" spans="55:60" x14ac:dyDescent="0.2">
      <c r="BC3824" s="120"/>
      <c r="BD3824" s="120"/>
      <c r="BE3824" s="120"/>
      <c r="BF3824" s="120"/>
      <c r="BG3824" s="117"/>
      <c r="BH3824" s="117"/>
    </row>
    <row r="3825" spans="55:60" x14ac:dyDescent="0.2">
      <c r="BC3825" s="120"/>
      <c r="BD3825" s="120"/>
      <c r="BE3825" s="120"/>
      <c r="BF3825" s="120"/>
      <c r="BG3825" s="117"/>
      <c r="BH3825" s="117"/>
    </row>
    <row r="3826" spans="55:60" x14ac:dyDescent="0.2">
      <c r="BC3826" s="120"/>
      <c r="BD3826" s="120"/>
      <c r="BE3826" s="120"/>
      <c r="BF3826" s="120"/>
      <c r="BG3826" s="117"/>
      <c r="BH3826" s="117"/>
    </row>
    <row r="3827" spans="55:60" x14ac:dyDescent="0.2">
      <c r="BC3827" s="120"/>
      <c r="BD3827" s="120"/>
      <c r="BE3827" s="120"/>
      <c r="BF3827" s="120"/>
      <c r="BG3827" s="117"/>
      <c r="BH3827" s="117"/>
    </row>
    <row r="3828" spans="55:60" x14ac:dyDescent="0.2">
      <c r="BC3828" s="120"/>
      <c r="BD3828" s="120"/>
      <c r="BE3828" s="120"/>
      <c r="BF3828" s="120"/>
      <c r="BG3828" s="117"/>
      <c r="BH3828" s="117"/>
    </row>
    <row r="3829" spans="55:60" x14ac:dyDescent="0.2">
      <c r="BC3829" s="120"/>
      <c r="BD3829" s="120"/>
      <c r="BE3829" s="120"/>
      <c r="BF3829" s="120"/>
      <c r="BG3829" s="117"/>
      <c r="BH3829" s="117"/>
    </row>
    <row r="3830" spans="55:60" x14ac:dyDescent="0.2">
      <c r="BC3830" s="120"/>
      <c r="BD3830" s="120"/>
      <c r="BE3830" s="120"/>
      <c r="BF3830" s="120"/>
      <c r="BG3830" s="117"/>
      <c r="BH3830" s="117"/>
    </row>
    <row r="3831" spans="55:60" x14ac:dyDescent="0.2">
      <c r="BC3831" s="120"/>
      <c r="BD3831" s="120"/>
      <c r="BE3831" s="120"/>
      <c r="BF3831" s="120"/>
      <c r="BG3831" s="117"/>
      <c r="BH3831" s="117"/>
    </row>
    <row r="3832" spans="55:60" x14ac:dyDescent="0.2">
      <c r="BC3832" s="120"/>
      <c r="BD3832" s="120"/>
      <c r="BE3832" s="120"/>
      <c r="BF3832" s="120"/>
      <c r="BG3832" s="117"/>
      <c r="BH3832" s="117"/>
    </row>
    <row r="3833" spans="55:60" x14ac:dyDescent="0.2">
      <c r="BC3833" s="120"/>
      <c r="BD3833" s="120"/>
      <c r="BE3833" s="120"/>
      <c r="BF3833" s="120"/>
      <c r="BG3833" s="117"/>
      <c r="BH3833" s="117"/>
    </row>
    <row r="3834" spans="55:60" x14ac:dyDescent="0.2">
      <c r="BC3834" s="120"/>
      <c r="BD3834" s="120"/>
      <c r="BE3834" s="120"/>
      <c r="BF3834" s="120"/>
      <c r="BG3834" s="117"/>
      <c r="BH3834" s="117"/>
    </row>
    <row r="3835" spans="55:60" x14ac:dyDescent="0.2">
      <c r="BC3835" s="120"/>
      <c r="BD3835" s="120"/>
      <c r="BE3835" s="120"/>
      <c r="BF3835" s="120"/>
      <c r="BG3835" s="117"/>
      <c r="BH3835" s="117"/>
    </row>
    <row r="3836" spans="55:60" x14ac:dyDescent="0.2">
      <c r="BC3836" s="120"/>
      <c r="BD3836" s="120"/>
      <c r="BE3836" s="120"/>
      <c r="BF3836" s="120"/>
      <c r="BG3836" s="117"/>
      <c r="BH3836" s="117"/>
    </row>
    <row r="3837" spans="55:60" x14ac:dyDescent="0.2">
      <c r="BC3837" s="120"/>
      <c r="BD3837" s="120"/>
      <c r="BE3837" s="120"/>
      <c r="BF3837" s="120"/>
      <c r="BG3837" s="117"/>
      <c r="BH3837" s="117"/>
    </row>
    <row r="3838" spans="55:60" x14ac:dyDescent="0.2">
      <c r="BC3838" s="120"/>
      <c r="BD3838" s="120"/>
      <c r="BE3838" s="120"/>
      <c r="BF3838" s="120"/>
      <c r="BG3838" s="117"/>
      <c r="BH3838" s="117"/>
    </row>
    <row r="3839" spans="55:60" x14ac:dyDescent="0.2">
      <c r="BC3839" s="120"/>
      <c r="BD3839" s="120"/>
      <c r="BE3839" s="120"/>
      <c r="BF3839" s="120"/>
      <c r="BG3839" s="117"/>
      <c r="BH3839" s="117"/>
    </row>
    <row r="3840" spans="55:60" x14ac:dyDescent="0.2">
      <c r="BC3840" s="120"/>
      <c r="BD3840" s="120"/>
      <c r="BE3840" s="120"/>
      <c r="BF3840" s="120"/>
      <c r="BG3840" s="117"/>
      <c r="BH3840" s="117"/>
    </row>
    <row r="3841" spans="55:60" x14ac:dyDescent="0.2">
      <c r="BC3841" s="120"/>
      <c r="BD3841" s="120"/>
      <c r="BE3841" s="120"/>
      <c r="BF3841" s="120"/>
      <c r="BG3841" s="117"/>
      <c r="BH3841" s="117"/>
    </row>
    <row r="3842" spans="55:60" x14ac:dyDescent="0.2">
      <c r="BC3842" s="120"/>
      <c r="BD3842" s="120"/>
      <c r="BE3842" s="120"/>
      <c r="BF3842" s="120"/>
      <c r="BG3842" s="117"/>
      <c r="BH3842" s="117"/>
    </row>
    <row r="3843" spans="55:60" x14ac:dyDescent="0.2">
      <c r="BC3843" s="120"/>
      <c r="BD3843" s="120"/>
      <c r="BE3843" s="120"/>
      <c r="BF3843" s="120"/>
      <c r="BG3843" s="117"/>
      <c r="BH3843" s="117"/>
    </row>
    <row r="3844" spans="55:60" x14ac:dyDescent="0.2">
      <c r="BC3844" s="120"/>
      <c r="BD3844" s="120"/>
      <c r="BE3844" s="120"/>
      <c r="BF3844" s="120"/>
      <c r="BG3844" s="117"/>
      <c r="BH3844" s="117"/>
    </row>
    <row r="3845" spans="55:60" x14ac:dyDescent="0.2">
      <c r="BC3845" s="120"/>
      <c r="BD3845" s="120"/>
      <c r="BE3845" s="120"/>
      <c r="BF3845" s="120"/>
      <c r="BG3845" s="117"/>
      <c r="BH3845" s="117"/>
    </row>
    <row r="3846" spans="55:60" x14ac:dyDescent="0.2">
      <c r="BC3846" s="120"/>
      <c r="BD3846" s="120"/>
      <c r="BE3846" s="120"/>
      <c r="BF3846" s="120"/>
      <c r="BG3846" s="117"/>
      <c r="BH3846" s="117"/>
    </row>
    <row r="3847" spans="55:60" x14ac:dyDescent="0.2">
      <c r="BC3847" s="120"/>
      <c r="BD3847" s="120"/>
      <c r="BE3847" s="120"/>
      <c r="BF3847" s="120"/>
      <c r="BG3847" s="117"/>
      <c r="BH3847" s="117"/>
    </row>
    <row r="3848" spans="55:60" x14ac:dyDescent="0.2">
      <c r="BC3848" s="120"/>
      <c r="BD3848" s="120"/>
      <c r="BE3848" s="120"/>
      <c r="BF3848" s="120"/>
      <c r="BG3848" s="117"/>
      <c r="BH3848" s="117"/>
    </row>
    <row r="3849" spans="55:60" x14ac:dyDescent="0.2">
      <c r="BC3849" s="120"/>
      <c r="BD3849" s="120"/>
      <c r="BE3849" s="120"/>
      <c r="BF3849" s="120"/>
      <c r="BG3849" s="117"/>
      <c r="BH3849" s="117"/>
    </row>
    <row r="3850" spans="55:60" x14ac:dyDescent="0.2">
      <c r="BC3850" s="120"/>
      <c r="BD3850" s="120"/>
      <c r="BE3850" s="120"/>
      <c r="BF3850" s="120"/>
      <c r="BG3850" s="117"/>
      <c r="BH3850" s="117"/>
    </row>
    <row r="3851" spans="55:60" x14ac:dyDescent="0.2">
      <c r="BC3851" s="120"/>
      <c r="BD3851" s="120"/>
      <c r="BE3851" s="120"/>
      <c r="BF3851" s="120"/>
      <c r="BG3851" s="117"/>
      <c r="BH3851" s="117"/>
    </row>
    <row r="3852" spans="55:60" x14ac:dyDescent="0.2">
      <c r="BC3852" s="120"/>
      <c r="BD3852" s="120"/>
      <c r="BE3852" s="120"/>
      <c r="BF3852" s="120"/>
      <c r="BG3852" s="117"/>
      <c r="BH3852" s="117"/>
    </row>
    <row r="3853" spans="55:60" x14ac:dyDescent="0.2">
      <c r="BC3853" s="120"/>
      <c r="BD3853" s="120"/>
      <c r="BE3853" s="120"/>
      <c r="BF3853" s="120"/>
      <c r="BG3853" s="117"/>
      <c r="BH3853" s="117"/>
    </row>
    <row r="3854" spans="55:60" x14ac:dyDescent="0.2">
      <c r="BC3854" s="120"/>
      <c r="BD3854" s="120"/>
      <c r="BE3854" s="120"/>
      <c r="BF3854" s="120"/>
      <c r="BG3854" s="117"/>
      <c r="BH3854" s="117"/>
    </row>
    <row r="3855" spans="55:60" x14ac:dyDescent="0.2">
      <c r="BC3855" s="120"/>
      <c r="BD3855" s="120"/>
      <c r="BE3855" s="120"/>
      <c r="BF3855" s="120"/>
      <c r="BG3855" s="117"/>
      <c r="BH3855" s="117"/>
    </row>
    <row r="3856" spans="55:60" x14ac:dyDescent="0.2">
      <c r="BC3856" s="120"/>
      <c r="BD3856" s="120"/>
      <c r="BE3856" s="120"/>
      <c r="BF3856" s="120"/>
      <c r="BG3856" s="117"/>
      <c r="BH3856" s="117"/>
    </row>
    <row r="3857" spans="55:60" x14ac:dyDescent="0.2">
      <c r="BC3857" s="120"/>
      <c r="BD3857" s="120"/>
      <c r="BE3857" s="120"/>
      <c r="BF3857" s="120"/>
      <c r="BG3857" s="117"/>
      <c r="BH3857" s="117"/>
    </row>
    <row r="3858" spans="55:60" x14ac:dyDescent="0.2">
      <c r="BC3858" s="120"/>
      <c r="BD3858" s="120"/>
      <c r="BE3858" s="120"/>
      <c r="BF3858" s="120"/>
      <c r="BG3858" s="117"/>
      <c r="BH3858" s="117"/>
    </row>
    <row r="3859" spans="55:60" x14ac:dyDescent="0.2">
      <c r="BC3859" s="120"/>
      <c r="BD3859" s="120"/>
      <c r="BE3859" s="120"/>
      <c r="BF3859" s="120"/>
      <c r="BG3859" s="117"/>
      <c r="BH3859" s="117"/>
    </row>
    <row r="3860" spans="55:60" x14ac:dyDescent="0.2">
      <c r="BC3860" s="120"/>
      <c r="BD3860" s="120"/>
      <c r="BE3860" s="120"/>
      <c r="BF3860" s="120"/>
      <c r="BG3860" s="117"/>
      <c r="BH3860" s="117"/>
    </row>
    <row r="3861" spans="55:60" x14ac:dyDescent="0.2">
      <c r="BC3861" s="120"/>
      <c r="BD3861" s="120"/>
      <c r="BE3861" s="120"/>
      <c r="BF3861" s="120"/>
      <c r="BG3861" s="117"/>
      <c r="BH3861" s="117"/>
    </row>
    <row r="3862" spans="55:60" x14ac:dyDescent="0.2">
      <c r="BC3862" s="120"/>
      <c r="BD3862" s="120"/>
      <c r="BE3862" s="120"/>
      <c r="BF3862" s="120"/>
      <c r="BG3862" s="117"/>
      <c r="BH3862" s="117"/>
    </row>
    <row r="3863" spans="55:60" x14ac:dyDescent="0.2">
      <c r="BC3863" s="120"/>
      <c r="BD3863" s="120"/>
      <c r="BE3863" s="120"/>
      <c r="BF3863" s="120"/>
      <c r="BG3863" s="117"/>
      <c r="BH3863" s="117"/>
    </row>
    <row r="3864" spans="55:60" x14ac:dyDescent="0.2">
      <c r="BC3864" s="120"/>
      <c r="BD3864" s="120"/>
      <c r="BE3864" s="120"/>
      <c r="BF3864" s="120"/>
      <c r="BG3864" s="117"/>
      <c r="BH3864" s="117"/>
    </row>
    <row r="3865" spans="55:60" x14ac:dyDescent="0.2">
      <c r="BC3865" s="120"/>
      <c r="BD3865" s="120"/>
      <c r="BE3865" s="120"/>
      <c r="BF3865" s="120"/>
      <c r="BG3865" s="117"/>
      <c r="BH3865" s="117"/>
    </row>
    <row r="3866" spans="55:60" x14ac:dyDescent="0.2">
      <c r="BC3866" s="120"/>
      <c r="BD3866" s="120"/>
      <c r="BE3866" s="120"/>
      <c r="BF3866" s="120"/>
      <c r="BG3866" s="117"/>
      <c r="BH3866" s="117"/>
    </row>
    <row r="3867" spans="55:60" x14ac:dyDescent="0.2">
      <c r="BC3867" s="120"/>
      <c r="BD3867" s="120"/>
      <c r="BE3867" s="120"/>
      <c r="BF3867" s="120"/>
      <c r="BG3867" s="117"/>
      <c r="BH3867" s="117"/>
    </row>
    <row r="3868" spans="55:60" x14ac:dyDescent="0.2">
      <c r="BC3868" s="120"/>
      <c r="BD3868" s="120"/>
      <c r="BE3868" s="120"/>
      <c r="BF3868" s="120"/>
      <c r="BG3868" s="117"/>
      <c r="BH3868" s="117"/>
    </row>
    <row r="3869" spans="55:60" x14ac:dyDescent="0.2">
      <c r="BC3869" s="120"/>
      <c r="BD3869" s="120"/>
      <c r="BE3869" s="120"/>
      <c r="BF3869" s="120"/>
      <c r="BG3869" s="117"/>
      <c r="BH3869" s="117"/>
    </row>
    <row r="3870" spans="55:60" x14ac:dyDescent="0.2">
      <c r="BC3870" s="120"/>
      <c r="BD3870" s="120"/>
      <c r="BE3870" s="120"/>
      <c r="BF3870" s="120"/>
      <c r="BG3870" s="117"/>
      <c r="BH3870" s="117"/>
    </row>
    <row r="3871" spans="55:60" x14ac:dyDescent="0.2">
      <c r="BC3871" s="120"/>
      <c r="BD3871" s="120"/>
      <c r="BE3871" s="120"/>
      <c r="BF3871" s="120"/>
      <c r="BG3871" s="117"/>
      <c r="BH3871" s="117"/>
    </row>
    <row r="3872" spans="55:60" x14ac:dyDescent="0.2">
      <c r="BC3872" s="120"/>
      <c r="BD3872" s="120"/>
      <c r="BE3872" s="120"/>
      <c r="BF3872" s="120"/>
      <c r="BG3872" s="117"/>
      <c r="BH3872" s="117"/>
    </row>
    <row r="3873" spans="55:60" x14ac:dyDescent="0.2">
      <c r="BC3873" s="120"/>
      <c r="BD3873" s="120"/>
      <c r="BE3873" s="120"/>
      <c r="BF3873" s="120"/>
      <c r="BG3873" s="117"/>
      <c r="BH3873" s="117"/>
    </row>
    <row r="3874" spans="55:60" x14ac:dyDescent="0.2">
      <c r="BC3874" s="120"/>
      <c r="BD3874" s="120"/>
      <c r="BE3874" s="120"/>
      <c r="BF3874" s="120"/>
      <c r="BG3874" s="117"/>
      <c r="BH3874" s="117"/>
    </row>
    <row r="3875" spans="55:60" x14ac:dyDescent="0.2">
      <c r="BC3875" s="120"/>
      <c r="BD3875" s="120"/>
      <c r="BE3875" s="120"/>
      <c r="BF3875" s="120"/>
      <c r="BG3875" s="117"/>
      <c r="BH3875" s="117"/>
    </row>
    <row r="3876" spans="55:60" x14ac:dyDescent="0.2">
      <c r="BC3876" s="120"/>
      <c r="BD3876" s="120"/>
      <c r="BE3876" s="120"/>
      <c r="BF3876" s="120"/>
      <c r="BG3876" s="117"/>
      <c r="BH3876" s="117"/>
    </row>
    <row r="3877" spans="55:60" x14ac:dyDescent="0.2">
      <c r="BC3877" s="120"/>
      <c r="BD3877" s="120"/>
      <c r="BE3877" s="120"/>
      <c r="BF3877" s="120"/>
      <c r="BG3877" s="117"/>
      <c r="BH3877" s="117"/>
    </row>
    <row r="3878" spans="55:60" x14ac:dyDescent="0.2">
      <c r="BC3878" s="120"/>
      <c r="BD3878" s="120"/>
      <c r="BE3878" s="120"/>
      <c r="BF3878" s="120"/>
      <c r="BG3878" s="117"/>
      <c r="BH3878" s="117"/>
    </row>
    <row r="3879" spans="55:60" x14ac:dyDescent="0.2">
      <c r="BC3879" s="120"/>
      <c r="BD3879" s="120"/>
      <c r="BE3879" s="120"/>
      <c r="BF3879" s="120"/>
      <c r="BG3879" s="117"/>
      <c r="BH3879" s="117"/>
    </row>
    <row r="3880" spans="55:60" x14ac:dyDescent="0.2">
      <c r="BC3880" s="120"/>
      <c r="BD3880" s="120"/>
      <c r="BE3880" s="120"/>
      <c r="BF3880" s="120"/>
      <c r="BG3880" s="117"/>
      <c r="BH3880" s="117"/>
    </row>
    <row r="3881" spans="55:60" x14ac:dyDescent="0.2">
      <c r="BC3881" s="120"/>
      <c r="BD3881" s="120"/>
      <c r="BE3881" s="120"/>
      <c r="BF3881" s="120"/>
      <c r="BG3881" s="117"/>
      <c r="BH3881" s="117"/>
    </row>
    <row r="3882" spans="55:60" x14ac:dyDescent="0.2">
      <c r="BC3882" s="120"/>
      <c r="BD3882" s="120"/>
      <c r="BE3882" s="120"/>
      <c r="BF3882" s="120"/>
      <c r="BG3882" s="117"/>
      <c r="BH3882" s="117"/>
    </row>
    <row r="3883" spans="55:60" x14ac:dyDescent="0.2">
      <c r="BC3883" s="120"/>
      <c r="BD3883" s="120"/>
      <c r="BE3883" s="120"/>
      <c r="BF3883" s="120"/>
      <c r="BG3883" s="117"/>
      <c r="BH3883" s="117"/>
    </row>
    <row r="3884" spans="55:60" x14ac:dyDescent="0.2">
      <c r="BC3884" s="120"/>
      <c r="BD3884" s="120"/>
      <c r="BE3884" s="120"/>
      <c r="BF3884" s="120"/>
      <c r="BG3884" s="117"/>
      <c r="BH3884" s="117"/>
    </row>
    <row r="3885" spans="55:60" x14ac:dyDescent="0.2">
      <c r="BC3885" s="120"/>
      <c r="BD3885" s="120"/>
      <c r="BE3885" s="120"/>
      <c r="BF3885" s="120"/>
      <c r="BG3885" s="117"/>
      <c r="BH3885" s="117"/>
    </row>
    <row r="3886" spans="55:60" x14ac:dyDescent="0.2">
      <c r="BC3886" s="120"/>
      <c r="BD3886" s="120"/>
      <c r="BE3886" s="120"/>
      <c r="BF3886" s="120"/>
      <c r="BG3886" s="117"/>
      <c r="BH3886" s="117"/>
    </row>
    <row r="3887" spans="55:60" x14ac:dyDescent="0.2">
      <c r="BC3887" s="120"/>
      <c r="BD3887" s="120"/>
      <c r="BE3887" s="120"/>
      <c r="BF3887" s="120"/>
      <c r="BG3887" s="117"/>
      <c r="BH3887" s="117"/>
    </row>
    <row r="3888" spans="55:60" x14ac:dyDescent="0.2">
      <c r="BC3888" s="120"/>
      <c r="BD3888" s="120"/>
      <c r="BE3888" s="120"/>
      <c r="BF3888" s="120"/>
      <c r="BG3888" s="117"/>
      <c r="BH3888" s="117"/>
    </row>
    <row r="3889" spans="55:60" x14ac:dyDescent="0.2">
      <c r="BC3889" s="120"/>
      <c r="BD3889" s="120"/>
      <c r="BE3889" s="120"/>
      <c r="BF3889" s="120"/>
      <c r="BG3889" s="117"/>
      <c r="BH3889" s="117"/>
    </row>
    <row r="3890" spans="55:60" x14ac:dyDescent="0.2">
      <c r="BC3890" s="120"/>
      <c r="BD3890" s="120"/>
      <c r="BE3890" s="120"/>
      <c r="BF3890" s="120"/>
      <c r="BG3890" s="117"/>
      <c r="BH3890" s="117"/>
    </row>
    <row r="3891" spans="55:60" x14ac:dyDescent="0.2">
      <c r="BC3891" s="120"/>
      <c r="BD3891" s="120"/>
      <c r="BE3891" s="120"/>
      <c r="BF3891" s="120"/>
      <c r="BG3891" s="117"/>
      <c r="BH3891" s="117"/>
    </row>
    <row r="3892" spans="55:60" x14ac:dyDescent="0.2">
      <c r="BC3892" s="120"/>
      <c r="BD3892" s="120"/>
      <c r="BE3892" s="120"/>
      <c r="BF3892" s="120"/>
      <c r="BG3892" s="117"/>
      <c r="BH3892" s="117"/>
    </row>
    <row r="3893" spans="55:60" x14ac:dyDescent="0.2">
      <c r="BC3893" s="120"/>
      <c r="BD3893" s="120"/>
      <c r="BE3893" s="120"/>
      <c r="BF3893" s="120"/>
      <c r="BG3893" s="117"/>
      <c r="BH3893" s="117"/>
    </row>
    <row r="3894" spans="55:60" x14ac:dyDescent="0.2">
      <c r="BC3894" s="120"/>
      <c r="BD3894" s="120"/>
      <c r="BE3894" s="120"/>
      <c r="BF3894" s="120"/>
      <c r="BG3894" s="117"/>
      <c r="BH3894" s="117"/>
    </row>
    <row r="3895" spans="55:60" x14ac:dyDescent="0.2">
      <c r="BC3895" s="120"/>
      <c r="BD3895" s="120"/>
      <c r="BE3895" s="120"/>
      <c r="BF3895" s="120"/>
      <c r="BG3895" s="117"/>
      <c r="BH3895" s="117"/>
    </row>
    <row r="3896" spans="55:60" x14ac:dyDescent="0.2">
      <c r="BC3896" s="120"/>
      <c r="BD3896" s="120"/>
      <c r="BE3896" s="120"/>
      <c r="BF3896" s="120"/>
      <c r="BG3896" s="117"/>
      <c r="BH3896" s="117"/>
    </row>
    <row r="3897" spans="55:60" x14ac:dyDescent="0.2">
      <c r="BC3897" s="120"/>
      <c r="BD3897" s="120"/>
      <c r="BE3897" s="120"/>
      <c r="BF3897" s="120"/>
      <c r="BG3897" s="117"/>
      <c r="BH3897" s="117"/>
    </row>
    <row r="3898" spans="55:60" x14ac:dyDescent="0.2">
      <c r="BC3898" s="120"/>
      <c r="BD3898" s="120"/>
      <c r="BE3898" s="120"/>
      <c r="BF3898" s="120"/>
      <c r="BG3898" s="117"/>
      <c r="BH3898" s="117"/>
    </row>
    <row r="3899" spans="55:60" x14ac:dyDescent="0.2">
      <c r="BC3899" s="120"/>
      <c r="BD3899" s="120"/>
      <c r="BE3899" s="120"/>
      <c r="BF3899" s="120"/>
      <c r="BG3899" s="117"/>
      <c r="BH3899" s="117"/>
    </row>
    <row r="3900" spans="55:60" x14ac:dyDescent="0.2">
      <c r="BC3900" s="120"/>
      <c r="BD3900" s="120"/>
      <c r="BE3900" s="120"/>
      <c r="BF3900" s="120"/>
      <c r="BG3900" s="117"/>
      <c r="BH3900" s="117"/>
    </row>
    <row r="3901" spans="55:60" x14ac:dyDescent="0.2">
      <c r="BC3901" s="120"/>
      <c r="BD3901" s="120"/>
      <c r="BE3901" s="120"/>
      <c r="BF3901" s="120"/>
      <c r="BG3901" s="117"/>
      <c r="BH3901" s="117"/>
    </row>
    <row r="3902" spans="55:60" x14ac:dyDescent="0.2">
      <c r="BC3902" s="120"/>
      <c r="BD3902" s="120"/>
      <c r="BE3902" s="120"/>
      <c r="BF3902" s="120"/>
      <c r="BG3902" s="117"/>
      <c r="BH3902" s="117"/>
    </row>
    <row r="3903" spans="55:60" x14ac:dyDescent="0.2">
      <c r="BC3903" s="120"/>
      <c r="BD3903" s="120"/>
      <c r="BE3903" s="120"/>
      <c r="BF3903" s="120"/>
      <c r="BG3903" s="117"/>
      <c r="BH3903" s="117"/>
    </row>
    <row r="3904" spans="55:60" x14ac:dyDescent="0.2">
      <c r="BC3904" s="120"/>
      <c r="BD3904" s="120"/>
      <c r="BE3904" s="120"/>
      <c r="BF3904" s="120"/>
      <c r="BG3904" s="117"/>
      <c r="BH3904" s="117"/>
    </row>
    <row r="3905" spans="55:60" x14ac:dyDescent="0.2">
      <c r="BC3905" s="120"/>
      <c r="BD3905" s="120"/>
      <c r="BE3905" s="120"/>
      <c r="BF3905" s="120"/>
      <c r="BG3905" s="117"/>
      <c r="BH3905" s="117"/>
    </row>
    <row r="3906" spans="55:60" x14ac:dyDescent="0.2">
      <c r="BC3906" s="120"/>
      <c r="BD3906" s="120"/>
      <c r="BE3906" s="120"/>
      <c r="BF3906" s="120"/>
      <c r="BG3906" s="117"/>
      <c r="BH3906" s="117"/>
    </row>
    <row r="3907" spans="55:60" x14ac:dyDescent="0.2">
      <c r="BC3907" s="120"/>
      <c r="BD3907" s="120"/>
      <c r="BE3907" s="120"/>
      <c r="BF3907" s="120"/>
      <c r="BG3907" s="117"/>
      <c r="BH3907" s="117"/>
    </row>
    <row r="3908" spans="55:60" x14ac:dyDescent="0.2">
      <c r="BC3908" s="120"/>
      <c r="BD3908" s="120"/>
      <c r="BE3908" s="120"/>
      <c r="BF3908" s="120"/>
      <c r="BG3908" s="117"/>
      <c r="BH3908" s="117"/>
    </row>
    <row r="3909" spans="55:60" x14ac:dyDescent="0.2">
      <c r="BC3909" s="120"/>
      <c r="BD3909" s="120"/>
      <c r="BE3909" s="120"/>
      <c r="BF3909" s="120"/>
      <c r="BG3909" s="117"/>
      <c r="BH3909" s="117"/>
    </row>
    <row r="3910" spans="55:60" x14ac:dyDescent="0.2">
      <c r="BC3910" s="120"/>
      <c r="BD3910" s="120"/>
      <c r="BE3910" s="120"/>
      <c r="BF3910" s="120"/>
      <c r="BG3910" s="117"/>
      <c r="BH3910" s="117"/>
    </row>
    <row r="3911" spans="55:60" x14ac:dyDescent="0.2">
      <c r="BC3911" s="120"/>
      <c r="BD3911" s="120"/>
      <c r="BE3911" s="120"/>
      <c r="BF3911" s="120"/>
      <c r="BG3911" s="117"/>
      <c r="BH3911" s="117"/>
    </row>
    <row r="3912" spans="55:60" x14ac:dyDescent="0.2">
      <c r="BC3912" s="120"/>
      <c r="BD3912" s="120"/>
      <c r="BE3912" s="120"/>
      <c r="BF3912" s="120"/>
      <c r="BG3912" s="117"/>
      <c r="BH3912" s="117"/>
    </row>
    <row r="3913" spans="55:60" x14ac:dyDescent="0.2">
      <c r="BC3913" s="120"/>
      <c r="BD3913" s="120"/>
      <c r="BE3913" s="120"/>
      <c r="BF3913" s="120"/>
      <c r="BG3913" s="117"/>
      <c r="BH3913" s="117"/>
    </row>
    <row r="3914" spans="55:60" x14ac:dyDescent="0.2">
      <c r="BC3914" s="120"/>
      <c r="BD3914" s="120"/>
      <c r="BE3914" s="120"/>
      <c r="BF3914" s="120"/>
      <c r="BG3914" s="117"/>
      <c r="BH3914" s="117"/>
    </row>
    <row r="3915" spans="55:60" x14ac:dyDescent="0.2">
      <c r="BC3915" s="120"/>
      <c r="BD3915" s="120"/>
      <c r="BE3915" s="120"/>
      <c r="BF3915" s="120"/>
      <c r="BG3915" s="117"/>
      <c r="BH3915" s="117"/>
    </row>
    <row r="3916" spans="55:60" x14ac:dyDescent="0.2">
      <c r="BC3916" s="120"/>
      <c r="BD3916" s="120"/>
      <c r="BE3916" s="120"/>
      <c r="BF3916" s="120"/>
      <c r="BG3916" s="117"/>
      <c r="BH3916" s="117"/>
    </row>
    <row r="3917" spans="55:60" x14ac:dyDescent="0.2">
      <c r="BC3917" s="120"/>
      <c r="BD3917" s="120"/>
      <c r="BE3917" s="120"/>
      <c r="BF3917" s="120"/>
      <c r="BG3917" s="117"/>
      <c r="BH3917" s="117"/>
    </row>
    <row r="3918" spans="55:60" x14ac:dyDescent="0.2">
      <c r="BC3918" s="120"/>
      <c r="BD3918" s="120"/>
      <c r="BE3918" s="120"/>
      <c r="BF3918" s="120"/>
      <c r="BG3918" s="117"/>
      <c r="BH3918" s="117"/>
    </row>
    <row r="3919" spans="55:60" x14ac:dyDescent="0.2">
      <c r="BC3919" s="120"/>
      <c r="BD3919" s="120"/>
      <c r="BE3919" s="120"/>
      <c r="BF3919" s="120"/>
      <c r="BG3919" s="117"/>
      <c r="BH3919" s="117"/>
    </row>
    <row r="3920" spans="55:60" x14ac:dyDescent="0.2">
      <c r="BC3920" s="120"/>
      <c r="BD3920" s="120"/>
      <c r="BE3920" s="120"/>
      <c r="BF3920" s="120"/>
      <c r="BG3920" s="117"/>
      <c r="BH3920" s="117"/>
    </row>
    <row r="3921" spans="55:60" x14ac:dyDescent="0.2">
      <c r="BC3921" s="120"/>
      <c r="BD3921" s="120"/>
      <c r="BE3921" s="120"/>
      <c r="BF3921" s="120"/>
      <c r="BG3921" s="117"/>
      <c r="BH3921" s="117"/>
    </row>
    <row r="3922" spans="55:60" x14ac:dyDescent="0.2">
      <c r="BC3922" s="120"/>
      <c r="BD3922" s="120"/>
      <c r="BE3922" s="120"/>
      <c r="BF3922" s="120"/>
      <c r="BG3922" s="117"/>
      <c r="BH3922" s="117"/>
    </row>
    <row r="3923" spans="55:60" x14ac:dyDescent="0.2">
      <c r="BC3923" s="120"/>
      <c r="BD3923" s="120"/>
      <c r="BE3923" s="120"/>
      <c r="BF3923" s="120"/>
      <c r="BG3923" s="117"/>
      <c r="BH3923" s="117"/>
    </row>
    <row r="3924" spans="55:60" x14ac:dyDescent="0.2">
      <c r="BC3924" s="120"/>
      <c r="BD3924" s="120"/>
      <c r="BE3924" s="120"/>
      <c r="BF3924" s="120"/>
      <c r="BG3924" s="117"/>
      <c r="BH3924" s="117"/>
    </row>
    <row r="3925" spans="55:60" x14ac:dyDescent="0.2">
      <c r="BC3925" s="120"/>
      <c r="BD3925" s="120"/>
      <c r="BE3925" s="120"/>
      <c r="BF3925" s="120"/>
      <c r="BG3925" s="117"/>
      <c r="BH3925" s="117"/>
    </row>
    <row r="3926" spans="55:60" x14ac:dyDescent="0.2">
      <c r="BC3926" s="120"/>
      <c r="BD3926" s="120"/>
      <c r="BE3926" s="120"/>
      <c r="BF3926" s="120"/>
      <c r="BG3926" s="117"/>
      <c r="BH3926" s="117"/>
    </row>
    <row r="3927" spans="55:60" x14ac:dyDescent="0.2">
      <c r="BC3927" s="120"/>
      <c r="BD3927" s="120"/>
      <c r="BE3927" s="120"/>
      <c r="BF3927" s="120"/>
      <c r="BG3927" s="117"/>
      <c r="BH3927" s="117"/>
    </row>
    <row r="3928" spans="55:60" x14ac:dyDescent="0.2">
      <c r="BC3928" s="120"/>
      <c r="BD3928" s="120"/>
      <c r="BE3928" s="120"/>
      <c r="BF3928" s="120"/>
      <c r="BG3928" s="117"/>
      <c r="BH3928" s="117"/>
    </row>
    <row r="3929" spans="55:60" x14ac:dyDescent="0.2">
      <c r="BC3929" s="120"/>
      <c r="BD3929" s="120"/>
      <c r="BE3929" s="120"/>
      <c r="BF3929" s="120"/>
      <c r="BG3929" s="117"/>
      <c r="BH3929" s="117"/>
    </row>
    <row r="3930" spans="55:60" x14ac:dyDescent="0.2">
      <c r="BC3930" s="120"/>
      <c r="BD3930" s="120"/>
      <c r="BE3930" s="120"/>
      <c r="BF3930" s="120"/>
      <c r="BG3930" s="117"/>
      <c r="BH3930" s="117"/>
    </row>
    <row r="3931" spans="55:60" x14ac:dyDescent="0.2">
      <c r="BC3931" s="120"/>
      <c r="BD3931" s="120"/>
      <c r="BE3931" s="120"/>
      <c r="BF3931" s="120"/>
      <c r="BG3931" s="117"/>
      <c r="BH3931" s="117"/>
    </row>
    <row r="3932" spans="55:60" x14ac:dyDescent="0.2">
      <c r="BC3932" s="120"/>
      <c r="BD3932" s="120"/>
      <c r="BE3932" s="120"/>
      <c r="BF3932" s="120"/>
      <c r="BG3932" s="117"/>
      <c r="BH3932" s="117"/>
    </row>
    <row r="3933" spans="55:60" x14ac:dyDescent="0.2">
      <c r="BC3933" s="120"/>
      <c r="BD3933" s="120"/>
      <c r="BE3933" s="120"/>
      <c r="BF3933" s="120"/>
      <c r="BG3933" s="117"/>
      <c r="BH3933" s="117"/>
    </row>
    <row r="3934" spans="55:60" x14ac:dyDescent="0.2">
      <c r="BC3934" s="120"/>
      <c r="BD3934" s="120"/>
      <c r="BE3934" s="120"/>
      <c r="BF3934" s="120"/>
      <c r="BG3934" s="117"/>
      <c r="BH3934" s="117"/>
    </row>
    <row r="3935" spans="55:60" x14ac:dyDescent="0.2">
      <c r="BC3935" s="120"/>
      <c r="BD3935" s="120"/>
      <c r="BE3935" s="120"/>
      <c r="BF3935" s="120"/>
      <c r="BG3935" s="117"/>
      <c r="BH3935" s="117"/>
    </row>
    <row r="3936" spans="55:60" x14ac:dyDescent="0.2">
      <c r="BC3936" s="120"/>
      <c r="BD3936" s="120"/>
      <c r="BE3936" s="120"/>
      <c r="BF3936" s="120"/>
      <c r="BG3936" s="117"/>
      <c r="BH3936" s="117"/>
    </row>
    <row r="3937" spans="55:60" x14ac:dyDescent="0.2">
      <c r="BC3937" s="120"/>
      <c r="BD3937" s="120"/>
      <c r="BE3937" s="120"/>
      <c r="BF3937" s="120"/>
      <c r="BG3937" s="117"/>
      <c r="BH3937" s="117"/>
    </row>
    <row r="3938" spans="55:60" x14ac:dyDescent="0.2">
      <c r="BC3938" s="120"/>
      <c r="BD3938" s="120"/>
      <c r="BE3938" s="120"/>
      <c r="BF3938" s="120"/>
      <c r="BG3938" s="117"/>
      <c r="BH3938" s="117"/>
    </row>
    <row r="3939" spans="55:60" x14ac:dyDescent="0.2">
      <c r="BC3939" s="120"/>
      <c r="BD3939" s="120"/>
      <c r="BE3939" s="120"/>
      <c r="BF3939" s="120"/>
      <c r="BG3939" s="117"/>
      <c r="BH3939" s="117"/>
    </row>
    <row r="3940" spans="55:60" x14ac:dyDescent="0.2">
      <c r="BC3940" s="120"/>
      <c r="BD3940" s="120"/>
      <c r="BE3940" s="120"/>
      <c r="BF3940" s="120"/>
      <c r="BG3940" s="117"/>
      <c r="BH3940" s="117"/>
    </row>
    <row r="3941" spans="55:60" x14ac:dyDescent="0.2">
      <c r="BC3941" s="120"/>
      <c r="BD3941" s="120"/>
      <c r="BE3941" s="120"/>
      <c r="BF3941" s="120"/>
      <c r="BG3941" s="117"/>
      <c r="BH3941" s="117"/>
    </row>
    <row r="3942" spans="55:60" x14ac:dyDescent="0.2">
      <c r="BC3942" s="120"/>
      <c r="BD3942" s="120"/>
      <c r="BE3942" s="120"/>
      <c r="BF3942" s="120"/>
      <c r="BG3942" s="117"/>
      <c r="BH3942" s="117"/>
    </row>
    <row r="3943" spans="55:60" x14ac:dyDescent="0.2">
      <c r="BC3943" s="120"/>
      <c r="BD3943" s="120"/>
      <c r="BE3943" s="120"/>
      <c r="BF3943" s="120"/>
      <c r="BG3943" s="117"/>
      <c r="BH3943" s="117"/>
    </row>
    <row r="3944" spans="55:60" x14ac:dyDescent="0.2">
      <c r="BC3944" s="120"/>
      <c r="BD3944" s="120"/>
      <c r="BE3944" s="120"/>
      <c r="BF3944" s="120"/>
      <c r="BG3944" s="117"/>
      <c r="BH3944" s="117"/>
    </row>
    <row r="3945" spans="55:60" x14ac:dyDescent="0.2">
      <c r="BC3945" s="120"/>
      <c r="BD3945" s="120"/>
      <c r="BE3945" s="120"/>
      <c r="BF3945" s="120"/>
      <c r="BG3945" s="117"/>
      <c r="BH3945" s="117"/>
    </row>
    <row r="3946" spans="55:60" x14ac:dyDescent="0.2">
      <c r="BC3946" s="120"/>
      <c r="BD3946" s="120"/>
      <c r="BE3946" s="120"/>
      <c r="BF3946" s="120"/>
      <c r="BG3946" s="117"/>
      <c r="BH3946" s="117"/>
    </row>
    <row r="3947" spans="55:60" x14ac:dyDescent="0.2">
      <c r="BC3947" s="120"/>
      <c r="BD3947" s="120"/>
      <c r="BE3947" s="120"/>
      <c r="BF3947" s="120"/>
      <c r="BG3947" s="117"/>
      <c r="BH3947" s="117"/>
    </row>
    <row r="3948" spans="55:60" x14ac:dyDescent="0.2">
      <c r="BC3948" s="120"/>
      <c r="BD3948" s="120"/>
      <c r="BE3948" s="120"/>
      <c r="BF3948" s="120"/>
      <c r="BG3948" s="117"/>
      <c r="BH3948" s="117"/>
    </row>
    <row r="3949" spans="55:60" x14ac:dyDescent="0.2">
      <c r="BC3949" s="120"/>
      <c r="BD3949" s="120"/>
      <c r="BE3949" s="120"/>
      <c r="BF3949" s="120"/>
      <c r="BG3949" s="117"/>
      <c r="BH3949" s="117"/>
    </row>
    <row r="3950" spans="55:60" x14ac:dyDescent="0.2">
      <c r="BC3950" s="120"/>
      <c r="BD3950" s="120"/>
      <c r="BE3950" s="120"/>
      <c r="BF3950" s="120"/>
      <c r="BG3950" s="117"/>
      <c r="BH3950" s="117"/>
    </row>
    <row r="3951" spans="55:60" x14ac:dyDescent="0.2">
      <c r="BC3951" s="120"/>
      <c r="BD3951" s="120"/>
      <c r="BE3951" s="120"/>
      <c r="BF3951" s="120"/>
      <c r="BG3951" s="117"/>
      <c r="BH3951" s="117"/>
    </row>
    <row r="3952" spans="55:60" x14ac:dyDescent="0.2">
      <c r="BC3952" s="120"/>
      <c r="BD3952" s="120"/>
      <c r="BE3952" s="120"/>
      <c r="BF3952" s="120"/>
      <c r="BG3952" s="117"/>
      <c r="BH3952" s="117"/>
    </row>
    <row r="3953" spans="55:60" x14ac:dyDescent="0.2">
      <c r="BC3953" s="120"/>
      <c r="BD3953" s="120"/>
      <c r="BE3953" s="120"/>
      <c r="BF3953" s="120"/>
      <c r="BG3953" s="117"/>
      <c r="BH3953" s="117"/>
    </row>
    <row r="3954" spans="55:60" x14ac:dyDescent="0.2">
      <c r="BC3954" s="120"/>
      <c r="BD3954" s="120"/>
      <c r="BE3954" s="120"/>
      <c r="BF3954" s="120"/>
      <c r="BG3954" s="117"/>
      <c r="BH3954" s="117"/>
    </row>
    <row r="3955" spans="55:60" x14ac:dyDescent="0.2">
      <c r="BC3955" s="120"/>
      <c r="BD3955" s="120"/>
      <c r="BE3955" s="120"/>
      <c r="BF3955" s="120"/>
      <c r="BG3955" s="117"/>
      <c r="BH3955" s="117"/>
    </row>
    <row r="3956" spans="55:60" x14ac:dyDescent="0.2">
      <c r="BC3956" s="120"/>
      <c r="BD3956" s="120"/>
      <c r="BE3956" s="120"/>
      <c r="BF3956" s="120"/>
      <c r="BG3956" s="117"/>
      <c r="BH3956" s="117"/>
    </row>
    <row r="3957" spans="55:60" x14ac:dyDescent="0.2">
      <c r="BC3957" s="120"/>
      <c r="BD3957" s="120"/>
      <c r="BE3957" s="120"/>
      <c r="BF3957" s="120"/>
      <c r="BG3957" s="117"/>
      <c r="BH3957" s="117"/>
    </row>
    <row r="3958" spans="55:60" x14ac:dyDescent="0.2">
      <c r="BC3958" s="120"/>
      <c r="BD3958" s="120"/>
      <c r="BE3958" s="120"/>
      <c r="BF3958" s="120"/>
      <c r="BG3958" s="117"/>
      <c r="BH3958" s="117"/>
    </row>
    <row r="3959" spans="55:60" x14ac:dyDescent="0.2">
      <c r="BC3959" s="120"/>
      <c r="BD3959" s="120"/>
      <c r="BE3959" s="120"/>
      <c r="BF3959" s="120"/>
      <c r="BG3959" s="117"/>
      <c r="BH3959" s="117"/>
    </row>
    <row r="3960" spans="55:60" x14ac:dyDescent="0.2">
      <c r="BC3960" s="120"/>
      <c r="BD3960" s="120"/>
      <c r="BE3960" s="120"/>
      <c r="BF3960" s="120"/>
      <c r="BG3960" s="117"/>
      <c r="BH3960" s="117"/>
    </row>
    <row r="3961" spans="55:60" x14ac:dyDescent="0.2">
      <c r="BC3961" s="120"/>
      <c r="BD3961" s="120"/>
      <c r="BE3961" s="120"/>
      <c r="BF3961" s="120"/>
      <c r="BG3961" s="117"/>
      <c r="BH3961" s="117"/>
    </row>
    <row r="3962" spans="55:60" x14ac:dyDescent="0.2">
      <c r="BC3962" s="120"/>
      <c r="BD3962" s="120"/>
      <c r="BE3962" s="120"/>
      <c r="BF3962" s="120"/>
      <c r="BG3962" s="117"/>
      <c r="BH3962" s="117"/>
    </row>
    <row r="3963" spans="55:60" x14ac:dyDescent="0.2">
      <c r="BC3963" s="120"/>
      <c r="BD3963" s="120"/>
      <c r="BE3963" s="120"/>
      <c r="BF3963" s="120"/>
      <c r="BG3963" s="117"/>
      <c r="BH3963" s="117"/>
    </row>
    <row r="3964" spans="55:60" x14ac:dyDescent="0.2">
      <c r="BC3964" s="120"/>
      <c r="BD3964" s="120"/>
      <c r="BE3964" s="120"/>
      <c r="BF3964" s="120"/>
      <c r="BG3964" s="117"/>
      <c r="BH3964" s="117"/>
    </row>
    <row r="3965" spans="55:60" x14ac:dyDescent="0.2">
      <c r="BC3965" s="120"/>
      <c r="BD3965" s="120"/>
      <c r="BE3965" s="120"/>
      <c r="BF3965" s="120"/>
      <c r="BG3965" s="117"/>
      <c r="BH3965" s="117"/>
    </row>
    <row r="3966" spans="55:60" x14ac:dyDescent="0.2">
      <c r="BC3966" s="120"/>
      <c r="BD3966" s="120"/>
      <c r="BE3966" s="120"/>
      <c r="BF3966" s="120"/>
      <c r="BG3966" s="117"/>
      <c r="BH3966" s="117"/>
    </row>
    <row r="3967" spans="55:60" x14ac:dyDescent="0.2">
      <c r="BC3967" s="120"/>
      <c r="BD3967" s="120"/>
      <c r="BE3967" s="120"/>
      <c r="BF3967" s="120"/>
      <c r="BG3967" s="117"/>
      <c r="BH3967" s="117"/>
    </row>
    <row r="3968" spans="55:60" x14ac:dyDescent="0.2">
      <c r="BC3968" s="120"/>
      <c r="BD3968" s="120"/>
      <c r="BE3968" s="120"/>
      <c r="BF3968" s="120"/>
      <c r="BG3968" s="117"/>
      <c r="BH3968" s="117"/>
    </row>
    <row r="3969" spans="55:60" x14ac:dyDescent="0.2">
      <c r="BC3969" s="120"/>
      <c r="BD3969" s="120"/>
      <c r="BE3969" s="120"/>
      <c r="BF3969" s="120"/>
      <c r="BG3969" s="117"/>
      <c r="BH3969" s="117"/>
    </row>
    <row r="3970" spans="55:60" x14ac:dyDescent="0.2">
      <c r="BC3970" s="120"/>
      <c r="BD3970" s="120"/>
      <c r="BE3970" s="120"/>
      <c r="BF3970" s="120"/>
      <c r="BG3970" s="117"/>
      <c r="BH3970" s="117"/>
    </row>
    <row r="3971" spans="55:60" x14ac:dyDescent="0.2">
      <c r="BC3971" s="120"/>
      <c r="BD3971" s="120"/>
      <c r="BE3971" s="120"/>
      <c r="BF3971" s="120"/>
      <c r="BG3971" s="117"/>
      <c r="BH3971" s="117"/>
    </row>
    <row r="3972" spans="55:60" x14ac:dyDescent="0.2">
      <c r="BC3972" s="120"/>
      <c r="BD3972" s="120"/>
      <c r="BE3972" s="120"/>
      <c r="BF3972" s="120"/>
      <c r="BG3972" s="117"/>
      <c r="BH3972" s="117"/>
    </row>
    <row r="3973" spans="55:60" x14ac:dyDescent="0.2">
      <c r="BC3973" s="120"/>
      <c r="BD3973" s="120"/>
      <c r="BE3973" s="120"/>
      <c r="BF3973" s="120"/>
      <c r="BG3973" s="117"/>
      <c r="BH3973" s="117"/>
    </row>
    <row r="3974" spans="55:60" x14ac:dyDescent="0.2">
      <c r="BC3974" s="120"/>
      <c r="BD3974" s="120"/>
      <c r="BE3974" s="120"/>
      <c r="BF3974" s="120"/>
      <c r="BG3974" s="117"/>
      <c r="BH3974" s="117"/>
    </row>
    <row r="3975" spans="55:60" x14ac:dyDescent="0.2">
      <c r="BC3975" s="120"/>
      <c r="BD3975" s="120"/>
      <c r="BE3975" s="120"/>
      <c r="BF3975" s="120"/>
      <c r="BG3975" s="117"/>
      <c r="BH3975" s="117"/>
    </row>
    <row r="3976" spans="55:60" x14ac:dyDescent="0.2">
      <c r="BC3976" s="120"/>
      <c r="BD3976" s="120"/>
      <c r="BE3976" s="120"/>
      <c r="BF3976" s="120"/>
      <c r="BG3976" s="117"/>
      <c r="BH3976" s="117"/>
    </row>
    <row r="3977" spans="55:60" x14ac:dyDescent="0.2">
      <c r="BC3977" s="120"/>
      <c r="BD3977" s="120"/>
      <c r="BE3977" s="120"/>
      <c r="BF3977" s="120"/>
      <c r="BG3977" s="117"/>
      <c r="BH3977" s="117"/>
    </row>
    <row r="3978" spans="55:60" x14ac:dyDescent="0.2">
      <c r="BC3978" s="120"/>
      <c r="BD3978" s="120"/>
      <c r="BE3978" s="120"/>
      <c r="BF3978" s="120"/>
      <c r="BG3978" s="117"/>
      <c r="BH3978" s="117"/>
    </row>
    <row r="3979" spans="55:60" x14ac:dyDescent="0.2">
      <c r="BC3979" s="120"/>
      <c r="BD3979" s="120"/>
      <c r="BE3979" s="120"/>
      <c r="BF3979" s="120"/>
      <c r="BG3979" s="117"/>
      <c r="BH3979" s="117"/>
    </row>
    <row r="3980" spans="55:60" x14ac:dyDescent="0.2">
      <c r="BC3980" s="120"/>
      <c r="BD3980" s="120"/>
      <c r="BE3980" s="120"/>
      <c r="BF3980" s="120"/>
      <c r="BG3980" s="117"/>
      <c r="BH3980" s="117"/>
    </row>
    <row r="3981" spans="55:60" x14ac:dyDescent="0.2">
      <c r="BC3981" s="120"/>
      <c r="BD3981" s="120"/>
      <c r="BE3981" s="120"/>
      <c r="BF3981" s="120"/>
      <c r="BG3981" s="117"/>
      <c r="BH3981" s="117"/>
    </row>
    <row r="3982" spans="55:60" x14ac:dyDescent="0.2">
      <c r="BC3982" s="120"/>
      <c r="BD3982" s="120"/>
      <c r="BE3982" s="120"/>
      <c r="BF3982" s="120"/>
      <c r="BG3982" s="117"/>
      <c r="BH3982" s="117"/>
    </row>
    <row r="3983" spans="55:60" x14ac:dyDescent="0.2">
      <c r="BC3983" s="120"/>
      <c r="BD3983" s="120"/>
      <c r="BE3983" s="120"/>
      <c r="BF3983" s="120"/>
      <c r="BG3983" s="117"/>
      <c r="BH3983" s="117"/>
    </row>
    <row r="3984" spans="55:60" x14ac:dyDescent="0.2">
      <c r="BC3984" s="120"/>
      <c r="BD3984" s="120"/>
      <c r="BE3984" s="120"/>
      <c r="BF3984" s="120"/>
      <c r="BG3984" s="117"/>
      <c r="BH3984" s="117"/>
    </row>
    <row r="3985" spans="55:60" x14ac:dyDescent="0.2">
      <c r="BC3985" s="120"/>
      <c r="BD3985" s="120"/>
      <c r="BE3985" s="120"/>
      <c r="BF3985" s="120"/>
      <c r="BG3985" s="117"/>
      <c r="BH3985" s="117"/>
    </row>
    <row r="3986" spans="55:60" x14ac:dyDescent="0.2">
      <c r="BC3986" s="120"/>
      <c r="BD3986" s="120"/>
      <c r="BE3986" s="120"/>
      <c r="BF3986" s="120"/>
      <c r="BG3986" s="117"/>
      <c r="BH3986" s="117"/>
    </row>
    <row r="3987" spans="55:60" x14ac:dyDescent="0.2">
      <c r="BC3987" s="120"/>
      <c r="BD3987" s="120"/>
      <c r="BE3987" s="120"/>
      <c r="BF3987" s="120"/>
      <c r="BG3987" s="117"/>
      <c r="BH3987" s="117"/>
    </row>
    <row r="3988" spans="55:60" x14ac:dyDescent="0.2">
      <c r="BC3988" s="120"/>
      <c r="BD3988" s="120"/>
      <c r="BE3988" s="120"/>
      <c r="BF3988" s="120"/>
      <c r="BG3988" s="117"/>
      <c r="BH3988" s="117"/>
    </row>
    <row r="3989" spans="55:60" x14ac:dyDescent="0.2">
      <c r="BC3989" s="120"/>
      <c r="BD3989" s="120"/>
      <c r="BE3989" s="120"/>
      <c r="BF3989" s="120"/>
      <c r="BG3989" s="117"/>
      <c r="BH3989" s="117"/>
    </row>
    <row r="3990" spans="55:60" x14ac:dyDescent="0.2">
      <c r="BC3990" s="120"/>
      <c r="BD3990" s="120"/>
      <c r="BE3990" s="120"/>
      <c r="BF3990" s="120"/>
      <c r="BG3990" s="117"/>
      <c r="BH3990" s="117"/>
    </row>
    <row r="3991" spans="55:60" x14ac:dyDescent="0.2">
      <c r="BC3991" s="120"/>
      <c r="BD3991" s="120"/>
      <c r="BE3991" s="120"/>
      <c r="BF3991" s="120"/>
      <c r="BG3991" s="117"/>
      <c r="BH3991" s="117"/>
    </row>
    <row r="3992" spans="55:60" x14ac:dyDescent="0.2">
      <c r="BC3992" s="120"/>
      <c r="BD3992" s="120"/>
      <c r="BE3992" s="120"/>
      <c r="BF3992" s="120"/>
      <c r="BG3992" s="117"/>
      <c r="BH3992" s="117"/>
    </row>
    <row r="3993" spans="55:60" x14ac:dyDescent="0.2">
      <c r="BC3993" s="120"/>
      <c r="BD3993" s="120"/>
      <c r="BE3993" s="120"/>
      <c r="BF3993" s="120"/>
      <c r="BG3993" s="117"/>
      <c r="BH3993" s="117"/>
    </row>
    <row r="3994" spans="55:60" x14ac:dyDescent="0.2">
      <c r="BC3994" s="120"/>
      <c r="BD3994" s="120"/>
      <c r="BE3994" s="120"/>
      <c r="BF3994" s="120"/>
      <c r="BG3994" s="117"/>
      <c r="BH3994" s="117"/>
    </row>
    <row r="3995" spans="55:60" x14ac:dyDescent="0.2">
      <c r="BC3995" s="120"/>
      <c r="BD3995" s="120"/>
      <c r="BE3995" s="120"/>
      <c r="BF3995" s="120"/>
      <c r="BG3995" s="117"/>
      <c r="BH3995" s="117"/>
    </row>
    <row r="3996" spans="55:60" x14ac:dyDescent="0.2">
      <c r="BC3996" s="120"/>
      <c r="BD3996" s="120"/>
      <c r="BE3996" s="120"/>
      <c r="BF3996" s="120"/>
      <c r="BG3996" s="117"/>
      <c r="BH3996" s="117"/>
    </row>
    <row r="3997" spans="55:60" x14ac:dyDescent="0.2">
      <c r="BC3997" s="120"/>
      <c r="BD3997" s="120"/>
      <c r="BE3997" s="120"/>
      <c r="BF3997" s="120"/>
      <c r="BG3997" s="117"/>
      <c r="BH3997" s="117"/>
    </row>
    <row r="3998" spans="55:60" x14ac:dyDescent="0.2">
      <c r="BC3998" s="120"/>
      <c r="BD3998" s="120"/>
      <c r="BE3998" s="120"/>
      <c r="BF3998" s="120"/>
      <c r="BG3998" s="117"/>
      <c r="BH3998" s="117"/>
    </row>
    <row r="3999" spans="55:60" x14ac:dyDescent="0.2">
      <c r="BC3999" s="120"/>
      <c r="BD3999" s="120"/>
      <c r="BE3999" s="120"/>
      <c r="BF3999" s="120"/>
      <c r="BG3999" s="117"/>
      <c r="BH3999" s="117"/>
    </row>
    <row r="4000" spans="55:60" x14ac:dyDescent="0.2">
      <c r="BC4000" s="120"/>
      <c r="BD4000" s="120"/>
      <c r="BE4000" s="120"/>
      <c r="BF4000" s="120"/>
      <c r="BG4000" s="117"/>
      <c r="BH4000" s="117"/>
    </row>
    <row r="4001" spans="55:60" x14ac:dyDescent="0.2">
      <c r="BC4001" s="120"/>
      <c r="BD4001" s="120"/>
      <c r="BE4001" s="120"/>
      <c r="BF4001" s="120"/>
      <c r="BG4001" s="117"/>
      <c r="BH4001" s="117"/>
    </row>
    <row r="4002" spans="55:60" x14ac:dyDescent="0.2">
      <c r="BC4002" s="120"/>
      <c r="BD4002" s="120"/>
      <c r="BE4002" s="120"/>
      <c r="BF4002" s="120"/>
      <c r="BG4002" s="117"/>
      <c r="BH4002" s="117"/>
    </row>
    <row r="4003" spans="55:60" x14ac:dyDescent="0.2">
      <c r="BC4003" s="120"/>
      <c r="BD4003" s="120"/>
      <c r="BE4003" s="120"/>
      <c r="BF4003" s="120"/>
      <c r="BG4003" s="117"/>
      <c r="BH4003" s="117"/>
    </row>
    <row r="4004" spans="55:60" x14ac:dyDescent="0.2">
      <c r="BC4004" s="120"/>
      <c r="BD4004" s="120"/>
      <c r="BE4004" s="120"/>
      <c r="BF4004" s="120"/>
      <c r="BG4004" s="117"/>
      <c r="BH4004" s="117"/>
    </row>
    <row r="4005" spans="55:60" x14ac:dyDescent="0.2">
      <c r="BC4005" s="120"/>
      <c r="BD4005" s="120"/>
      <c r="BE4005" s="120"/>
      <c r="BF4005" s="120"/>
      <c r="BG4005" s="117"/>
      <c r="BH4005" s="117"/>
    </row>
    <row r="4006" spans="55:60" x14ac:dyDescent="0.2">
      <c r="BC4006" s="120"/>
      <c r="BD4006" s="120"/>
      <c r="BE4006" s="120"/>
      <c r="BF4006" s="120"/>
      <c r="BG4006" s="117"/>
      <c r="BH4006" s="117"/>
    </row>
    <row r="4007" spans="55:60" x14ac:dyDescent="0.2">
      <c r="BC4007" s="120"/>
      <c r="BD4007" s="120"/>
      <c r="BE4007" s="120"/>
      <c r="BF4007" s="120"/>
      <c r="BG4007" s="117"/>
      <c r="BH4007" s="117"/>
    </row>
    <row r="4008" spans="55:60" x14ac:dyDescent="0.2">
      <c r="BC4008" s="120"/>
      <c r="BD4008" s="120"/>
      <c r="BE4008" s="120"/>
      <c r="BF4008" s="120"/>
      <c r="BG4008" s="117"/>
      <c r="BH4008" s="117"/>
    </row>
    <row r="4009" spans="55:60" x14ac:dyDescent="0.2">
      <c r="BC4009" s="120"/>
      <c r="BD4009" s="120"/>
      <c r="BE4009" s="120"/>
      <c r="BF4009" s="120"/>
      <c r="BG4009" s="117"/>
      <c r="BH4009" s="117"/>
    </row>
    <row r="4010" spans="55:60" x14ac:dyDescent="0.2">
      <c r="BC4010" s="120"/>
      <c r="BD4010" s="120"/>
      <c r="BE4010" s="120"/>
      <c r="BF4010" s="120"/>
      <c r="BG4010" s="117"/>
      <c r="BH4010" s="117"/>
    </row>
    <row r="4011" spans="55:60" x14ac:dyDescent="0.2">
      <c r="BC4011" s="120"/>
      <c r="BD4011" s="120"/>
      <c r="BE4011" s="120"/>
      <c r="BF4011" s="120"/>
      <c r="BG4011" s="117"/>
      <c r="BH4011" s="117"/>
    </row>
    <row r="4012" spans="55:60" x14ac:dyDescent="0.2">
      <c r="BC4012" s="120"/>
      <c r="BD4012" s="120"/>
      <c r="BE4012" s="120"/>
      <c r="BF4012" s="120"/>
      <c r="BG4012" s="117"/>
      <c r="BH4012" s="117"/>
    </row>
    <row r="4013" spans="55:60" x14ac:dyDescent="0.2">
      <c r="BC4013" s="120"/>
      <c r="BD4013" s="120"/>
      <c r="BE4013" s="120"/>
      <c r="BF4013" s="120"/>
      <c r="BG4013" s="117"/>
      <c r="BH4013" s="117"/>
    </row>
    <row r="4014" spans="55:60" x14ac:dyDescent="0.2">
      <c r="BC4014" s="120"/>
      <c r="BD4014" s="120"/>
      <c r="BE4014" s="120"/>
      <c r="BF4014" s="120"/>
      <c r="BG4014" s="117"/>
      <c r="BH4014" s="117"/>
    </row>
    <row r="4015" spans="55:60" x14ac:dyDescent="0.2">
      <c r="BC4015" s="120"/>
      <c r="BD4015" s="120"/>
      <c r="BE4015" s="120"/>
      <c r="BF4015" s="120"/>
      <c r="BG4015" s="117"/>
      <c r="BH4015" s="117"/>
    </row>
    <row r="4016" spans="55:60" x14ac:dyDescent="0.2">
      <c r="BC4016" s="120"/>
      <c r="BD4016" s="120"/>
      <c r="BE4016" s="120"/>
      <c r="BF4016" s="120"/>
      <c r="BG4016" s="117"/>
      <c r="BH4016" s="117"/>
    </row>
    <row r="4017" spans="55:60" x14ac:dyDescent="0.2">
      <c r="BC4017" s="120"/>
      <c r="BD4017" s="120"/>
      <c r="BE4017" s="120"/>
      <c r="BF4017" s="120"/>
      <c r="BG4017" s="117"/>
      <c r="BH4017" s="117"/>
    </row>
    <row r="4018" spans="55:60" x14ac:dyDescent="0.2">
      <c r="BC4018" s="120"/>
      <c r="BD4018" s="120"/>
      <c r="BE4018" s="120"/>
      <c r="BF4018" s="120"/>
      <c r="BG4018" s="117"/>
      <c r="BH4018" s="117"/>
    </row>
    <row r="4019" spans="55:60" x14ac:dyDescent="0.2">
      <c r="BC4019" s="120"/>
      <c r="BD4019" s="120"/>
      <c r="BE4019" s="120"/>
      <c r="BF4019" s="120"/>
      <c r="BG4019" s="117"/>
      <c r="BH4019" s="117"/>
    </row>
    <row r="4020" spans="55:60" x14ac:dyDescent="0.2">
      <c r="BC4020" s="120"/>
      <c r="BD4020" s="120"/>
      <c r="BE4020" s="120"/>
      <c r="BF4020" s="120"/>
      <c r="BG4020" s="117"/>
      <c r="BH4020" s="117"/>
    </row>
    <row r="4021" spans="55:60" x14ac:dyDescent="0.2">
      <c r="BC4021" s="120"/>
      <c r="BD4021" s="120"/>
      <c r="BE4021" s="120"/>
      <c r="BF4021" s="120"/>
      <c r="BG4021" s="117"/>
      <c r="BH4021" s="117"/>
    </row>
    <row r="4022" spans="55:60" x14ac:dyDescent="0.2">
      <c r="BC4022" s="120"/>
      <c r="BD4022" s="120"/>
      <c r="BE4022" s="120"/>
      <c r="BF4022" s="120"/>
      <c r="BG4022" s="117"/>
      <c r="BH4022" s="117"/>
    </row>
    <row r="4023" spans="55:60" x14ac:dyDescent="0.2">
      <c r="BC4023" s="120"/>
      <c r="BD4023" s="120"/>
      <c r="BE4023" s="120"/>
      <c r="BF4023" s="120"/>
      <c r="BG4023" s="117"/>
      <c r="BH4023" s="117"/>
    </row>
    <row r="4024" spans="55:60" x14ac:dyDescent="0.2">
      <c r="BC4024" s="120"/>
      <c r="BD4024" s="120"/>
      <c r="BE4024" s="120"/>
      <c r="BF4024" s="120"/>
      <c r="BG4024" s="117"/>
      <c r="BH4024" s="117"/>
    </row>
    <row r="4025" spans="55:60" x14ac:dyDescent="0.2">
      <c r="BC4025" s="120"/>
      <c r="BD4025" s="120"/>
      <c r="BE4025" s="120"/>
      <c r="BF4025" s="120"/>
      <c r="BG4025" s="117"/>
      <c r="BH4025" s="117"/>
    </row>
    <row r="4026" spans="55:60" x14ac:dyDescent="0.2">
      <c r="BC4026" s="120"/>
      <c r="BD4026" s="120"/>
      <c r="BE4026" s="120"/>
      <c r="BF4026" s="120"/>
      <c r="BG4026" s="117"/>
      <c r="BH4026" s="117"/>
    </row>
    <row r="4027" spans="55:60" x14ac:dyDescent="0.2">
      <c r="BC4027" s="120"/>
      <c r="BD4027" s="120"/>
      <c r="BE4027" s="120"/>
      <c r="BF4027" s="120"/>
      <c r="BG4027" s="117"/>
      <c r="BH4027" s="117"/>
    </row>
    <row r="4028" spans="55:60" x14ac:dyDescent="0.2">
      <c r="BC4028" s="120"/>
      <c r="BD4028" s="120"/>
      <c r="BE4028" s="120"/>
      <c r="BF4028" s="120"/>
      <c r="BG4028" s="117"/>
      <c r="BH4028" s="117"/>
    </row>
    <row r="4029" spans="55:60" x14ac:dyDescent="0.2">
      <c r="BC4029" s="120"/>
      <c r="BD4029" s="120"/>
      <c r="BE4029" s="120"/>
      <c r="BF4029" s="120"/>
      <c r="BG4029" s="117"/>
      <c r="BH4029" s="117"/>
    </row>
    <row r="4030" spans="55:60" x14ac:dyDescent="0.2">
      <c r="BC4030" s="120"/>
      <c r="BD4030" s="120"/>
      <c r="BE4030" s="120"/>
      <c r="BF4030" s="120"/>
      <c r="BG4030" s="117"/>
      <c r="BH4030" s="117"/>
    </row>
    <row r="4031" spans="55:60" x14ac:dyDescent="0.2">
      <c r="BC4031" s="120"/>
      <c r="BD4031" s="120"/>
      <c r="BE4031" s="120"/>
      <c r="BF4031" s="120"/>
      <c r="BG4031" s="117"/>
      <c r="BH4031" s="117"/>
    </row>
    <row r="4032" spans="55:60" x14ac:dyDescent="0.2">
      <c r="BC4032" s="120"/>
      <c r="BD4032" s="120"/>
      <c r="BE4032" s="120"/>
      <c r="BF4032" s="120"/>
      <c r="BG4032" s="117"/>
      <c r="BH4032" s="117"/>
    </row>
    <row r="4033" spans="55:60" x14ac:dyDescent="0.2">
      <c r="BC4033" s="120"/>
      <c r="BD4033" s="120"/>
      <c r="BE4033" s="120"/>
      <c r="BF4033" s="120"/>
      <c r="BG4033" s="117"/>
      <c r="BH4033" s="117"/>
    </row>
    <row r="4034" spans="55:60" x14ac:dyDescent="0.2">
      <c r="BC4034" s="120"/>
      <c r="BD4034" s="120"/>
      <c r="BE4034" s="120"/>
      <c r="BF4034" s="120"/>
      <c r="BG4034" s="117"/>
      <c r="BH4034" s="117"/>
    </row>
    <row r="4035" spans="55:60" x14ac:dyDescent="0.2">
      <c r="BC4035" s="120"/>
      <c r="BD4035" s="120"/>
      <c r="BE4035" s="120"/>
      <c r="BF4035" s="120"/>
      <c r="BG4035" s="117"/>
      <c r="BH4035" s="117"/>
    </row>
    <row r="4036" spans="55:60" x14ac:dyDescent="0.2">
      <c r="BC4036" s="120"/>
      <c r="BD4036" s="120"/>
      <c r="BE4036" s="120"/>
      <c r="BF4036" s="120"/>
      <c r="BG4036" s="117"/>
      <c r="BH4036" s="117"/>
    </row>
    <row r="4037" spans="55:60" x14ac:dyDescent="0.2">
      <c r="BC4037" s="120"/>
      <c r="BD4037" s="120"/>
      <c r="BE4037" s="120"/>
      <c r="BF4037" s="120"/>
      <c r="BG4037" s="117"/>
      <c r="BH4037" s="117"/>
    </row>
    <row r="4038" spans="55:60" x14ac:dyDescent="0.2">
      <c r="BC4038" s="120"/>
      <c r="BD4038" s="120"/>
      <c r="BE4038" s="120"/>
      <c r="BF4038" s="120"/>
      <c r="BG4038" s="117"/>
      <c r="BH4038" s="117"/>
    </row>
    <row r="4039" spans="55:60" x14ac:dyDescent="0.2">
      <c r="BC4039" s="120"/>
      <c r="BD4039" s="120"/>
      <c r="BE4039" s="120"/>
      <c r="BF4039" s="120"/>
      <c r="BG4039" s="117"/>
      <c r="BH4039" s="117"/>
    </row>
    <row r="4040" spans="55:60" x14ac:dyDescent="0.2">
      <c r="BC4040" s="120"/>
      <c r="BD4040" s="120"/>
      <c r="BE4040" s="120"/>
      <c r="BF4040" s="120"/>
      <c r="BG4040" s="117"/>
      <c r="BH4040" s="117"/>
    </row>
    <row r="4041" spans="55:60" x14ac:dyDescent="0.2">
      <c r="BC4041" s="120"/>
      <c r="BD4041" s="120"/>
      <c r="BE4041" s="120"/>
      <c r="BF4041" s="120"/>
      <c r="BG4041" s="117"/>
      <c r="BH4041" s="117"/>
    </row>
    <row r="4042" spans="55:60" x14ac:dyDescent="0.2">
      <c r="BC4042" s="120"/>
      <c r="BD4042" s="120"/>
      <c r="BE4042" s="120"/>
      <c r="BF4042" s="120"/>
      <c r="BG4042" s="117"/>
      <c r="BH4042" s="117"/>
    </row>
    <row r="4043" spans="55:60" x14ac:dyDescent="0.2">
      <c r="BC4043" s="120"/>
      <c r="BD4043" s="120"/>
      <c r="BE4043" s="120"/>
      <c r="BF4043" s="120"/>
      <c r="BG4043" s="117"/>
      <c r="BH4043" s="117"/>
    </row>
    <row r="4044" spans="55:60" x14ac:dyDescent="0.2">
      <c r="BC4044" s="120"/>
      <c r="BD4044" s="120"/>
      <c r="BE4044" s="120"/>
      <c r="BF4044" s="120"/>
      <c r="BG4044" s="117"/>
      <c r="BH4044" s="117"/>
    </row>
    <row r="4045" spans="55:60" x14ac:dyDescent="0.2">
      <c r="BC4045" s="120"/>
      <c r="BD4045" s="120"/>
      <c r="BE4045" s="120"/>
      <c r="BF4045" s="120"/>
      <c r="BG4045" s="117"/>
      <c r="BH4045" s="117"/>
    </row>
    <row r="4046" spans="55:60" x14ac:dyDescent="0.2">
      <c r="BC4046" s="120"/>
      <c r="BD4046" s="120"/>
      <c r="BE4046" s="120"/>
      <c r="BF4046" s="120"/>
      <c r="BG4046" s="117"/>
      <c r="BH4046" s="117"/>
    </row>
    <row r="4047" spans="55:60" x14ac:dyDescent="0.2">
      <c r="BC4047" s="120"/>
      <c r="BD4047" s="120"/>
      <c r="BE4047" s="120"/>
      <c r="BF4047" s="120"/>
      <c r="BG4047" s="117"/>
      <c r="BH4047" s="117"/>
    </row>
    <row r="4048" spans="55:60" x14ac:dyDescent="0.2">
      <c r="BC4048" s="120"/>
      <c r="BD4048" s="120"/>
      <c r="BE4048" s="120"/>
      <c r="BF4048" s="120"/>
      <c r="BG4048" s="117"/>
      <c r="BH4048" s="117"/>
    </row>
    <row r="4049" spans="55:60" x14ac:dyDescent="0.2">
      <c r="BC4049" s="120"/>
      <c r="BD4049" s="120"/>
      <c r="BE4049" s="120"/>
      <c r="BF4049" s="120"/>
      <c r="BG4049" s="117"/>
      <c r="BH4049" s="117"/>
    </row>
    <row r="4050" spans="55:60" x14ac:dyDescent="0.2">
      <c r="BC4050" s="120"/>
      <c r="BD4050" s="120"/>
      <c r="BE4050" s="120"/>
      <c r="BF4050" s="120"/>
      <c r="BG4050" s="117"/>
      <c r="BH4050" s="117"/>
    </row>
    <row r="4051" spans="55:60" x14ac:dyDescent="0.2">
      <c r="BC4051" s="120"/>
      <c r="BD4051" s="120"/>
      <c r="BE4051" s="120"/>
      <c r="BF4051" s="120"/>
      <c r="BG4051" s="117"/>
      <c r="BH4051" s="117"/>
    </row>
    <row r="4052" spans="55:60" x14ac:dyDescent="0.2">
      <c r="BC4052" s="120"/>
      <c r="BD4052" s="120"/>
      <c r="BE4052" s="120"/>
      <c r="BF4052" s="120"/>
      <c r="BG4052" s="117"/>
      <c r="BH4052" s="117"/>
    </row>
    <row r="4053" spans="55:60" x14ac:dyDescent="0.2">
      <c r="BC4053" s="120"/>
      <c r="BD4053" s="120"/>
      <c r="BE4053" s="120"/>
      <c r="BF4053" s="120"/>
      <c r="BG4053" s="117"/>
      <c r="BH4053" s="117"/>
    </row>
    <row r="4054" spans="55:60" x14ac:dyDescent="0.2">
      <c r="BC4054" s="120"/>
      <c r="BD4054" s="120"/>
      <c r="BE4054" s="120"/>
      <c r="BF4054" s="120"/>
      <c r="BG4054" s="117"/>
      <c r="BH4054" s="117"/>
    </row>
    <row r="4055" spans="55:60" x14ac:dyDescent="0.2">
      <c r="BC4055" s="120"/>
      <c r="BD4055" s="120"/>
      <c r="BE4055" s="120"/>
      <c r="BF4055" s="120"/>
      <c r="BG4055" s="117"/>
      <c r="BH4055" s="117"/>
    </row>
    <row r="4056" spans="55:60" x14ac:dyDescent="0.2">
      <c r="BC4056" s="120"/>
      <c r="BD4056" s="120"/>
      <c r="BE4056" s="120"/>
      <c r="BF4056" s="120"/>
      <c r="BG4056" s="117"/>
      <c r="BH4056" s="117"/>
    </row>
    <row r="4057" spans="55:60" x14ac:dyDescent="0.2">
      <c r="BC4057" s="120"/>
      <c r="BD4057" s="120"/>
      <c r="BE4057" s="120"/>
      <c r="BF4057" s="120"/>
      <c r="BG4057" s="117"/>
      <c r="BH4057" s="117"/>
    </row>
    <row r="4058" spans="55:60" x14ac:dyDescent="0.2">
      <c r="BC4058" s="120"/>
      <c r="BD4058" s="120"/>
      <c r="BE4058" s="120"/>
      <c r="BF4058" s="120"/>
      <c r="BG4058" s="117"/>
      <c r="BH4058" s="117"/>
    </row>
    <row r="4059" spans="55:60" x14ac:dyDescent="0.2">
      <c r="BC4059" s="120"/>
      <c r="BD4059" s="120"/>
      <c r="BE4059" s="120"/>
      <c r="BF4059" s="120"/>
      <c r="BG4059" s="117"/>
      <c r="BH4059" s="117"/>
    </row>
    <row r="4060" spans="55:60" x14ac:dyDescent="0.2">
      <c r="BC4060" s="120"/>
      <c r="BD4060" s="120"/>
      <c r="BE4060" s="120"/>
      <c r="BF4060" s="120"/>
      <c r="BG4060" s="117"/>
      <c r="BH4060" s="117"/>
    </row>
    <row r="4061" spans="55:60" x14ac:dyDescent="0.2">
      <c r="BC4061" s="120"/>
      <c r="BD4061" s="120"/>
      <c r="BE4061" s="120"/>
      <c r="BF4061" s="120"/>
      <c r="BG4061" s="117"/>
      <c r="BH4061" s="117"/>
    </row>
    <row r="4062" spans="55:60" x14ac:dyDescent="0.2">
      <c r="BC4062" s="120"/>
      <c r="BD4062" s="120"/>
      <c r="BE4062" s="120"/>
      <c r="BF4062" s="120"/>
      <c r="BG4062" s="117"/>
      <c r="BH4062" s="117"/>
    </row>
    <row r="4063" spans="55:60" x14ac:dyDescent="0.2">
      <c r="BC4063" s="120"/>
      <c r="BD4063" s="120"/>
      <c r="BE4063" s="120"/>
      <c r="BF4063" s="120"/>
      <c r="BG4063" s="117"/>
      <c r="BH4063" s="117"/>
    </row>
    <row r="4064" spans="55:60" x14ac:dyDescent="0.2">
      <c r="BC4064" s="120"/>
      <c r="BD4064" s="120"/>
      <c r="BE4064" s="120"/>
      <c r="BF4064" s="120"/>
      <c r="BG4064" s="117"/>
      <c r="BH4064" s="117"/>
    </row>
    <row r="4065" spans="55:60" x14ac:dyDescent="0.2">
      <c r="BC4065" s="120"/>
      <c r="BD4065" s="120"/>
      <c r="BE4065" s="120"/>
      <c r="BF4065" s="120"/>
      <c r="BG4065" s="117"/>
      <c r="BH4065" s="117"/>
    </row>
    <row r="4066" spans="55:60" x14ac:dyDescent="0.2">
      <c r="BC4066" s="120"/>
      <c r="BD4066" s="120"/>
      <c r="BE4066" s="120"/>
      <c r="BF4066" s="120"/>
      <c r="BG4066" s="117"/>
      <c r="BH4066" s="117"/>
    </row>
    <row r="4067" spans="55:60" x14ac:dyDescent="0.2">
      <c r="BC4067" s="120"/>
      <c r="BD4067" s="120"/>
      <c r="BE4067" s="120"/>
      <c r="BF4067" s="120"/>
      <c r="BG4067" s="117"/>
      <c r="BH4067" s="117"/>
    </row>
    <row r="4068" spans="55:60" x14ac:dyDescent="0.2">
      <c r="BC4068" s="120"/>
      <c r="BD4068" s="120"/>
      <c r="BE4068" s="120"/>
      <c r="BF4068" s="120"/>
      <c r="BG4068" s="117"/>
      <c r="BH4068" s="117"/>
    </row>
    <row r="4069" spans="55:60" x14ac:dyDescent="0.2">
      <c r="BC4069" s="120"/>
      <c r="BD4069" s="120"/>
      <c r="BE4069" s="120"/>
      <c r="BF4069" s="120"/>
      <c r="BG4069" s="117"/>
      <c r="BH4069" s="117"/>
    </row>
    <row r="4070" spans="55:60" x14ac:dyDescent="0.2">
      <c r="BC4070" s="120"/>
      <c r="BD4070" s="120"/>
      <c r="BE4070" s="120"/>
      <c r="BF4070" s="120"/>
      <c r="BG4070" s="117"/>
      <c r="BH4070" s="117"/>
    </row>
    <row r="4071" spans="55:60" x14ac:dyDescent="0.2">
      <c r="BC4071" s="120"/>
      <c r="BD4071" s="120"/>
      <c r="BE4071" s="120"/>
      <c r="BF4071" s="120"/>
      <c r="BG4071" s="117"/>
      <c r="BH4071" s="117"/>
    </row>
    <row r="4072" spans="55:60" x14ac:dyDescent="0.2">
      <c r="BC4072" s="120"/>
      <c r="BD4072" s="120"/>
      <c r="BE4072" s="120"/>
      <c r="BF4072" s="120"/>
      <c r="BG4072" s="117"/>
      <c r="BH4072" s="117"/>
    </row>
    <row r="4073" spans="55:60" x14ac:dyDescent="0.2">
      <c r="BC4073" s="120"/>
      <c r="BD4073" s="120"/>
      <c r="BE4073" s="120"/>
      <c r="BF4073" s="120"/>
      <c r="BG4073" s="117"/>
      <c r="BH4073" s="117"/>
    </row>
    <row r="4074" spans="55:60" x14ac:dyDescent="0.2">
      <c r="BC4074" s="120"/>
      <c r="BD4074" s="120"/>
      <c r="BE4074" s="120"/>
      <c r="BF4074" s="120"/>
      <c r="BG4074" s="117"/>
      <c r="BH4074" s="117"/>
    </row>
    <row r="4075" spans="55:60" x14ac:dyDescent="0.2">
      <c r="BC4075" s="120"/>
      <c r="BD4075" s="120"/>
      <c r="BE4075" s="120"/>
      <c r="BF4075" s="120"/>
      <c r="BG4075" s="117"/>
      <c r="BH4075" s="117"/>
    </row>
    <row r="4076" spans="55:60" x14ac:dyDescent="0.2">
      <c r="BC4076" s="120"/>
      <c r="BD4076" s="120"/>
      <c r="BE4076" s="120"/>
      <c r="BF4076" s="120"/>
      <c r="BG4076" s="117"/>
      <c r="BH4076" s="117"/>
    </row>
    <row r="4077" spans="55:60" x14ac:dyDescent="0.2">
      <c r="BC4077" s="120"/>
      <c r="BD4077" s="120"/>
      <c r="BE4077" s="120"/>
      <c r="BF4077" s="120"/>
      <c r="BG4077" s="117"/>
      <c r="BH4077" s="117"/>
    </row>
    <row r="4078" spans="55:60" x14ac:dyDescent="0.2">
      <c r="BC4078" s="120"/>
      <c r="BD4078" s="120"/>
      <c r="BE4078" s="120"/>
      <c r="BF4078" s="120"/>
      <c r="BG4078" s="117"/>
      <c r="BH4078" s="117"/>
    </row>
    <row r="4079" spans="55:60" x14ac:dyDescent="0.2">
      <c r="BC4079" s="120"/>
      <c r="BD4079" s="120"/>
      <c r="BE4079" s="120"/>
      <c r="BF4079" s="120"/>
      <c r="BG4079" s="117"/>
      <c r="BH4079" s="117"/>
    </row>
    <row r="4080" spans="55:60" x14ac:dyDescent="0.2">
      <c r="BC4080" s="120"/>
      <c r="BD4080" s="120"/>
      <c r="BE4080" s="120"/>
      <c r="BF4080" s="120"/>
      <c r="BG4080" s="117"/>
      <c r="BH4080" s="117"/>
    </row>
    <row r="4081" spans="55:60" x14ac:dyDescent="0.2">
      <c r="BC4081" s="120"/>
      <c r="BD4081" s="120"/>
      <c r="BE4081" s="120"/>
      <c r="BF4081" s="120"/>
      <c r="BG4081" s="117"/>
      <c r="BH4081" s="117"/>
    </row>
    <row r="4082" spans="55:60" x14ac:dyDescent="0.2">
      <c r="BC4082" s="120"/>
      <c r="BD4082" s="120"/>
      <c r="BE4082" s="120"/>
      <c r="BF4082" s="120"/>
      <c r="BG4082" s="117"/>
      <c r="BH4082" s="117"/>
    </row>
    <row r="4083" spans="55:60" x14ac:dyDescent="0.2">
      <c r="BC4083" s="120"/>
      <c r="BD4083" s="120"/>
      <c r="BE4083" s="120"/>
      <c r="BF4083" s="120"/>
      <c r="BG4083" s="117"/>
      <c r="BH4083" s="117"/>
    </row>
    <row r="4084" spans="55:60" x14ac:dyDescent="0.2">
      <c r="BC4084" s="120"/>
      <c r="BD4084" s="120"/>
      <c r="BE4084" s="120"/>
      <c r="BF4084" s="120"/>
      <c r="BG4084" s="117"/>
      <c r="BH4084" s="117"/>
    </row>
    <row r="4085" spans="55:60" x14ac:dyDescent="0.2">
      <c r="BC4085" s="120"/>
      <c r="BD4085" s="120"/>
      <c r="BE4085" s="120"/>
      <c r="BF4085" s="120"/>
      <c r="BG4085" s="117"/>
      <c r="BH4085" s="117"/>
    </row>
    <row r="4086" spans="55:60" x14ac:dyDescent="0.2">
      <c r="BC4086" s="120"/>
      <c r="BD4086" s="120"/>
      <c r="BE4086" s="120"/>
      <c r="BF4086" s="120"/>
      <c r="BG4086" s="117"/>
      <c r="BH4086" s="117"/>
    </row>
    <row r="4087" spans="55:60" x14ac:dyDescent="0.2">
      <c r="BC4087" s="120"/>
      <c r="BD4087" s="120"/>
      <c r="BE4087" s="120"/>
      <c r="BF4087" s="120"/>
      <c r="BG4087" s="117"/>
      <c r="BH4087" s="117"/>
    </row>
    <row r="4088" spans="55:60" x14ac:dyDescent="0.2">
      <c r="BC4088" s="120"/>
      <c r="BD4088" s="120"/>
      <c r="BE4088" s="120"/>
      <c r="BF4088" s="120"/>
      <c r="BG4088" s="117"/>
      <c r="BH4088" s="117"/>
    </row>
    <row r="4089" spans="55:60" x14ac:dyDescent="0.2">
      <c r="BC4089" s="120"/>
      <c r="BD4089" s="120"/>
      <c r="BE4089" s="120"/>
      <c r="BF4089" s="120"/>
      <c r="BG4089" s="117"/>
      <c r="BH4089" s="117"/>
    </row>
    <row r="4090" spans="55:60" x14ac:dyDescent="0.2">
      <c r="BC4090" s="120"/>
      <c r="BD4090" s="120"/>
      <c r="BE4090" s="120"/>
      <c r="BF4090" s="120"/>
      <c r="BG4090" s="117"/>
      <c r="BH4090" s="117"/>
    </row>
    <row r="4091" spans="55:60" x14ac:dyDescent="0.2">
      <c r="BC4091" s="120"/>
      <c r="BD4091" s="120"/>
      <c r="BE4091" s="120"/>
      <c r="BF4091" s="120"/>
      <c r="BG4091" s="117"/>
      <c r="BH4091" s="117"/>
    </row>
    <row r="4092" spans="55:60" x14ac:dyDescent="0.2">
      <c r="BC4092" s="120"/>
      <c r="BD4092" s="120"/>
      <c r="BE4092" s="120"/>
      <c r="BF4092" s="120"/>
      <c r="BG4092" s="117"/>
      <c r="BH4092" s="117"/>
    </row>
    <row r="4093" spans="55:60" x14ac:dyDescent="0.2">
      <c r="BC4093" s="120"/>
      <c r="BD4093" s="120"/>
      <c r="BE4093" s="120"/>
      <c r="BF4093" s="120"/>
      <c r="BG4093" s="117"/>
      <c r="BH4093" s="117"/>
    </row>
    <row r="4094" spans="55:60" x14ac:dyDescent="0.2">
      <c r="BC4094" s="120"/>
      <c r="BD4094" s="120"/>
      <c r="BE4094" s="120"/>
      <c r="BF4094" s="120"/>
      <c r="BG4094" s="117"/>
      <c r="BH4094" s="117"/>
    </row>
    <row r="4095" spans="55:60" x14ac:dyDescent="0.2">
      <c r="BC4095" s="120"/>
      <c r="BD4095" s="120"/>
      <c r="BE4095" s="120"/>
      <c r="BF4095" s="120"/>
      <c r="BG4095" s="117"/>
      <c r="BH4095" s="117"/>
    </row>
    <row r="4096" spans="55:60" x14ac:dyDescent="0.2">
      <c r="BC4096" s="120"/>
      <c r="BD4096" s="120"/>
      <c r="BE4096" s="120"/>
      <c r="BF4096" s="120"/>
      <c r="BG4096" s="117"/>
      <c r="BH4096" s="117"/>
    </row>
    <row r="4097" spans="55:60" x14ac:dyDescent="0.2">
      <c r="BC4097" s="120"/>
      <c r="BD4097" s="120"/>
      <c r="BE4097" s="120"/>
      <c r="BF4097" s="120"/>
      <c r="BG4097" s="117"/>
      <c r="BH4097" s="117"/>
    </row>
    <row r="4098" spans="55:60" x14ac:dyDescent="0.2">
      <c r="BC4098" s="120"/>
      <c r="BD4098" s="120"/>
      <c r="BE4098" s="120"/>
      <c r="BF4098" s="120"/>
      <c r="BG4098" s="117"/>
      <c r="BH4098" s="117"/>
    </row>
    <row r="4099" spans="55:60" x14ac:dyDescent="0.2">
      <c r="BC4099" s="120"/>
      <c r="BD4099" s="120"/>
      <c r="BE4099" s="120"/>
      <c r="BF4099" s="120"/>
      <c r="BG4099" s="117"/>
      <c r="BH4099" s="117"/>
    </row>
    <row r="4100" spans="55:60" x14ac:dyDescent="0.2">
      <c r="BC4100" s="120"/>
      <c r="BD4100" s="120"/>
      <c r="BE4100" s="120"/>
      <c r="BF4100" s="120"/>
      <c r="BG4100" s="117"/>
      <c r="BH4100" s="117"/>
    </row>
    <row r="4101" spans="55:60" x14ac:dyDescent="0.2">
      <c r="BC4101" s="120"/>
      <c r="BD4101" s="120"/>
      <c r="BE4101" s="120"/>
      <c r="BF4101" s="120"/>
      <c r="BG4101" s="117"/>
      <c r="BH4101" s="117"/>
    </row>
    <row r="4102" spans="55:60" x14ac:dyDescent="0.2">
      <c r="BC4102" s="120"/>
      <c r="BD4102" s="120"/>
      <c r="BE4102" s="120"/>
      <c r="BF4102" s="120"/>
      <c r="BG4102" s="117"/>
      <c r="BH4102" s="117"/>
    </row>
    <row r="4103" spans="55:60" x14ac:dyDescent="0.2">
      <c r="BC4103" s="120"/>
      <c r="BD4103" s="120"/>
      <c r="BE4103" s="120"/>
      <c r="BF4103" s="120"/>
      <c r="BG4103" s="117"/>
      <c r="BH4103" s="117"/>
    </row>
    <row r="4104" spans="55:60" x14ac:dyDescent="0.2">
      <c r="BC4104" s="120"/>
      <c r="BD4104" s="120"/>
      <c r="BE4104" s="120"/>
      <c r="BF4104" s="120"/>
      <c r="BG4104" s="117"/>
      <c r="BH4104" s="117"/>
    </row>
    <row r="4105" spans="55:60" x14ac:dyDescent="0.2">
      <c r="BC4105" s="120"/>
      <c r="BD4105" s="120"/>
      <c r="BE4105" s="120"/>
      <c r="BF4105" s="120"/>
      <c r="BG4105" s="117"/>
      <c r="BH4105" s="117"/>
    </row>
    <row r="4106" spans="55:60" x14ac:dyDescent="0.2">
      <c r="BC4106" s="120"/>
      <c r="BD4106" s="120"/>
      <c r="BE4106" s="120"/>
      <c r="BF4106" s="120"/>
      <c r="BG4106" s="117"/>
      <c r="BH4106" s="117"/>
    </row>
    <row r="4107" spans="55:60" x14ac:dyDescent="0.2">
      <c r="BC4107" s="120"/>
      <c r="BD4107" s="120"/>
      <c r="BE4107" s="120"/>
      <c r="BF4107" s="120"/>
      <c r="BG4107" s="117"/>
      <c r="BH4107" s="117"/>
    </row>
    <row r="4108" spans="55:60" x14ac:dyDescent="0.2">
      <c r="BC4108" s="120"/>
      <c r="BD4108" s="120"/>
      <c r="BE4108" s="120"/>
      <c r="BF4108" s="120"/>
      <c r="BG4108" s="117"/>
      <c r="BH4108" s="117"/>
    </row>
    <row r="4109" spans="55:60" x14ac:dyDescent="0.2">
      <c r="BC4109" s="120"/>
      <c r="BD4109" s="120"/>
      <c r="BE4109" s="120"/>
      <c r="BF4109" s="120"/>
      <c r="BG4109" s="117"/>
      <c r="BH4109" s="117"/>
    </row>
    <row r="4110" spans="55:60" x14ac:dyDescent="0.2">
      <c r="BC4110" s="120"/>
      <c r="BD4110" s="120"/>
      <c r="BE4110" s="120"/>
      <c r="BF4110" s="120"/>
      <c r="BG4110" s="117"/>
      <c r="BH4110" s="117"/>
    </row>
    <row r="4111" spans="55:60" x14ac:dyDescent="0.2">
      <c r="BC4111" s="120"/>
      <c r="BD4111" s="120"/>
      <c r="BE4111" s="120"/>
      <c r="BF4111" s="120"/>
      <c r="BG4111" s="117"/>
      <c r="BH4111" s="117"/>
    </row>
    <row r="4112" spans="55:60" x14ac:dyDescent="0.2">
      <c r="BC4112" s="120"/>
      <c r="BD4112" s="120"/>
      <c r="BE4112" s="120"/>
      <c r="BF4112" s="120"/>
      <c r="BG4112" s="117"/>
      <c r="BH4112" s="117"/>
    </row>
    <row r="4113" spans="55:60" x14ac:dyDescent="0.2">
      <c r="BC4113" s="120"/>
      <c r="BD4113" s="120"/>
      <c r="BE4113" s="120"/>
      <c r="BF4113" s="120"/>
      <c r="BG4113" s="117"/>
      <c r="BH4113" s="117"/>
    </row>
    <row r="4114" spans="55:60" x14ac:dyDescent="0.2">
      <c r="BC4114" s="120"/>
      <c r="BD4114" s="120"/>
      <c r="BE4114" s="120"/>
      <c r="BF4114" s="120"/>
      <c r="BG4114" s="117"/>
      <c r="BH4114" s="117"/>
    </row>
    <row r="4115" spans="55:60" x14ac:dyDescent="0.2">
      <c r="BC4115" s="120"/>
      <c r="BD4115" s="120"/>
      <c r="BE4115" s="120"/>
      <c r="BF4115" s="120"/>
      <c r="BG4115" s="117"/>
      <c r="BH4115" s="117"/>
    </row>
    <row r="4116" spans="55:60" x14ac:dyDescent="0.2">
      <c r="BC4116" s="120"/>
      <c r="BD4116" s="120"/>
      <c r="BE4116" s="120"/>
      <c r="BF4116" s="120"/>
      <c r="BG4116" s="117"/>
      <c r="BH4116" s="117"/>
    </row>
    <row r="4117" spans="55:60" x14ac:dyDescent="0.2">
      <c r="BC4117" s="120"/>
      <c r="BD4117" s="120"/>
      <c r="BE4117" s="120"/>
      <c r="BF4117" s="120"/>
      <c r="BG4117" s="117"/>
      <c r="BH4117" s="117"/>
    </row>
    <row r="4118" spans="55:60" x14ac:dyDescent="0.2">
      <c r="BC4118" s="120"/>
      <c r="BD4118" s="120"/>
      <c r="BE4118" s="120"/>
      <c r="BF4118" s="120"/>
      <c r="BG4118" s="117"/>
      <c r="BH4118" s="117"/>
    </row>
    <row r="4119" spans="55:60" x14ac:dyDescent="0.2">
      <c r="BC4119" s="120"/>
      <c r="BD4119" s="120"/>
      <c r="BE4119" s="120"/>
      <c r="BF4119" s="120"/>
      <c r="BG4119" s="117"/>
      <c r="BH4119" s="117"/>
    </row>
    <row r="4120" spans="55:60" x14ac:dyDescent="0.2">
      <c r="BC4120" s="120"/>
      <c r="BD4120" s="120"/>
      <c r="BE4120" s="120"/>
      <c r="BF4120" s="120"/>
      <c r="BG4120" s="117"/>
      <c r="BH4120" s="117"/>
    </row>
    <row r="4121" spans="55:60" x14ac:dyDescent="0.2">
      <c r="BC4121" s="120"/>
      <c r="BD4121" s="120"/>
      <c r="BE4121" s="120"/>
      <c r="BF4121" s="120"/>
      <c r="BG4121" s="117"/>
      <c r="BH4121" s="117"/>
    </row>
    <row r="4122" spans="55:60" x14ac:dyDescent="0.2">
      <c r="BC4122" s="120"/>
      <c r="BD4122" s="120"/>
      <c r="BE4122" s="120"/>
      <c r="BF4122" s="120"/>
      <c r="BG4122" s="117"/>
      <c r="BH4122" s="117"/>
    </row>
    <row r="4123" spans="55:60" x14ac:dyDescent="0.2">
      <c r="BC4123" s="120"/>
      <c r="BD4123" s="120"/>
      <c r="BE4123" s="120"/>
      <c r="BF4123" s="120"/>
      <c r="BG4123" s="117"/>
      <c r="BH4123" s="117"/>
    </row>
    <row r="4124" spans="55:60" x14ac:dyDescent="0.2">
      <c r="BC4124" s="120"/>
      <c r="BD4124" s="120"/>
      <c r="BE4124" s="120"/>
      <c r="BF4124" s="120"/>
      <c r="BG4124" s="117"/>
      <c r="BH4124" s="117"/>
    </row>
    <row r="4125" spans="55:60" x14ac:dyDescent="0.2">
      <c r="BC4125" s="120"/>
      <c r="BD4125" s="120"/>
      <c r="BE4125" s="120"/>
      <c r="BF4125" s="120"/>
      <c r="BG4125" s="117"/>
      <c r="BH4125" s="117"/>
    </row>
    <row r="4126" spans="55:60" x14ac:dyDescent="0.2">
      <c r="BC4126" s="120"/>
      <c r="BD4126" s="120"/>
      <c r="BE4126" s="120"/>
      <c r="BF4126" s="120"/>
      <c r="BG4126" s="117"/>
      <c r="BH4126" s="117"/>
    </row>
    <row r="4127" spans="55:60" x14ac:dyDescent="0.2">
      <c r="BC4127" s="120"/>
      <c r="BD4127" s="120"/>
      <c r="BE4127" s="120"/>
      <c r="BF4127" s="120"/>
      <c r="BG4127" s="117"/>
      <c r="BH4127" s="117"/>
    </row>
    <row r="4128" spans="55:60" x14ac:dyDescent="0.2">
      <c r="BC4128" s="120"/>
      <c r="BD4128" s="120"/>
      <c r="BE4128" s="120"/>
      <c r="BF4128" s="120"/>
      <c r="BG4128" s="117"/>
      <c r="BH4128" s="117"/>
    </row>
    <row r="4129" spans="55:60" x14ac:dyDescent="0.2">
      <c r="BC4129" s="120"/>
      <c r="BD4129" s="120"/>
      <c r="BE4129" s="120"/>
      <c r="BF4129" s="120"/>
      <c r="BG4129" s="117"/>
      <c r="BH4129" s="117"/>
    </row>
    <row r="4130" spans="55:60" x14ac:dyDescent="0.2">
      <c r="BC4130" s="120"/>
      <c r="BD4130" s="120"/>
      <c r="BE4130" s="120"/>
      <c r="BF4130" s="120"/>
      <c r="BG4130" s="117"/>
      <c r="BH4130" s="117"/>
    </row>
    <row r="4131" spans="55:60" x14ac:dyDescent="0.2">
      <c r="BC4131" s="120"/>
      <c r="BD4131" s="120"/>
      <c r="BE4131" s="120"/>
      <c r="BF4131" s="120"/>
      <c r="BG4131" s="117"/>
      <c r="BH4131" s="117"/>
    </row>
    <row r="4132" spans="55:60" x14ac:dyDescent="0.2">
      <c r="BC4132" s="120"/>
      <c r="BD4132" s="120"/>
      <c r="BE4132" s="120"/>
      <c r="BF4132" s="120"/>
      <c r="BG4132" s="117"/>
      <c r="BH4132" s="117"/>
    </row>
    <row r="4133" spans="55:60" x14ac:dyDescent="0.2">
      <c r="BC4133" s="120"/>
      <c r="BD4133" s="120"/>
      <c r="BE4133" s="120"/>
      <c r="BF4133" s="120"/>
      <c r="BG4133" s="117"/>
      <c r="BH4133" s="117"/>
    </row>
    <row r="4134" spans="55:60" x14ac:dyDescent="0.2">
      <c r="BC4134" s="120"/>
      <c r="BD4134" s="120"/>
      <c r="BE4134" s="120"/>
      <c r="BF4134" s="120"/>
      <c r="BG4134" s="117"/>
      <c r="BH4134" s="117"/>
    </row>
    <row r="4135" spans="55:60" x14ac:dyDescent="0.2">
      <c r="BC4135" s="120"/>
      <c r="BD4135" s="120"/>
      <c r="BE4135" s="120"/>
      <c r="BF4135" s="120"/>
      <c r="BG4135" s="117"/>
      <c r="BH4135" s="117"/>
    </row>
    <row r="4136" spans="55:60" x14ac:dyDescent="0.2">
      <c r="BC4136" s="120"/>
      <c r="BD4136" s="120"/>
      <c r="BE4136" s="120"/>
      <c r="BF4136" s="120"/>
      <c r="BG4136" s="117"/>
      <c r="BH4136" s="117"/>
    </row>
    <row r="4137" spans="55:60" x14ac:dyDescent="0.2">
      <c r="BC4137" s="120"/>
      <c r="BD4137" s="120"/>
      <c r="BE4137" s="120"/>
      <c r="BF4137" s="120"/>
      <c r="BG4137" s="117"/>
      <c r="BH4137" s="117"/>
    </row>
    <row r="4138" spans="55:60" x14ac:dyDescent="0.2">
      <c r="BC4138" s="120"/>
      <c r="BD4138" s="120"/>
      <c r="BE4138" s="120"/>
      <c r="BF4138" s="120"/>
      <c r="BG4138" s="117"/>
      <c r="BH4138" s="117"/>
    </row>
    <row r="4139" spans="55:60" x14ac:dyDescent="0.2">
      <c r="BC4139" s="120"/>
      <c r="BD4139" s="120"/>
      <c r="BE4139" s="120"/>
      <c r="BF4139" s="120"/>
      <c r="BG4139" s="117"/>
      <c r="BH4139" s="117"/>
    </row>
    <row r="4140" spans="55:60" x14ac:dyDescent="0.2">
      <c r="BC4140" s="120"/>
      <c r="BD4140" s="120"/>
      <c r="BE4140" s="120"/>
      <c r="BF4140" s="120"/>
      <c r="BG4140" s="117"/>
      <c r="BH4140" s="117"/>
    </row>
    <row r="4141" spans="55:60" x14ac:dyDescent="0.2">
      <c r="BC4141" s="120"/>
      <c r="BD4141" s="120"/>
      <c r="BE4141" s="120"/>
      <c r="BF4141" s="120"/>
      <c r="BG4141" s="117"/>
      <c r="BH4141" s="117"/>
    </row>
    <row r="4142" spans="55:60" x14ac:dyDescent="0.2">
      <c r="BC4142" s="120"/>
      <c r="BD4142" s="120"/>
      <c r="BE4142" s="120"/>
      <c r="BF4142" s="120"/>
      <c r="BG4142" s="117"/>
      <c r="BH4142" s="117"/>
    </row>
    <row r="4143" spans="55:60" x14ac:dyDescent="0.2">
      <c r="BC4143" s="120"/>
      <c r="BD4143" s="120"/>
      <c r="BE4143" s="120"/>
      <c r="BF4143" s="120"/>
      <c r="BG4143" s="117"/>
      <c r="BH4143" s="117"/>
    </row>
    <row r="4144" spans="55:60" x14ac:dyDescent="0.2">
      <c r="BC4144" s="120"/>
      <c r="BD4144" s="120"/>
      <c r="BE4144" s="120"/>
      <c r="BF4144" s="120"/>
      <c r="BG4144" s="117"/>
      <c r="BH4144" s="117"/>
    </row>
    <row r="4145" spans="55:60" x14ac:dyDescent="0.2">
      <c r="BC4145" s="120"/>
      <c r="BD4145" s="120"/>
      <c r="BE4145" s="120"/>
      <c r="BF4145" s="120"/>
      <c r="BG4145" s="117"/>
      <c r="BH4145" s="117"/>
    </row>
    <row r="4146" spans="55:60" x14ac:dyDescent="0.2">
      <c r="BC4146" s="120"/>
      <c r="BD4146" s="120"/>
      <c r="BE4146" s="120"/>
      <c r="BF4146" s="120"/>
      <c r="BG4146" s="117"/>
      <c r="BH4146" s="117"/>
    </row>
    <row r="4147" spans="55:60" x14ac:dyDescent="0.2">
      <c r="BC4147" s="120"/>
      <c r="BD4147" s="120"/>
      <c r="BE4147" s="120"/>
      <c r="BF4147" s="120"/>
      <c r="BG4147" s="117"/>
      <c r="BH4147" s="117"/>
    </row>
    <row r="4148" spans="55:60" x14ac:dyDescent="0.2">
      <c r="BC4148" s="120"/>
      <c r="BD4148" s="120"/>
      <c r="BE4148" s="120"/>
      <c r="BF4148" s="120"/>
      <c r="BG4148" s="117"/>
      <c r="BH4148" s="117"/>
    </row>
    <row r="4149" spans="55:60" x14ac:dyDescent="0.2">
      <c r="BC4149" s="120"/>
      <c r="BD4149" s="120"/>
      <c r="BE4149" s="120"/>
      <c r="BF4149" s="120"/>
      <c r="BG4149" s="117"/>
      <c r="BH4149" s="117"/>
    </row>
    <row r="4150" spans="55:60" x14ac:dyDescent="0.2">
      <c r="BC4150" s="120"/>
      <c r="BD4150" s="120"/>
      <c r="BE4150" s="120"/>
      <c r="BF4150" s="120"/>
      <c r="BG4150" s="117"/>
      <c r="BH4150" s="117"/>
    </row>
    <row r="4151" spans="55:60" x14ac:dyDescent="0.2">
      <c r="BC4151" s="120"/>
      <c r="BD4151" s="120"/>
      <c r="BE4151" s="120"/>
      <c r="BF4151" s="120"/>
      <c r="BG4151" s="117"/>
      <c r="BH4151" s="117"/>
    </row>
    <row r="4152" spans="55:60" x14ac:dyDescent="0.2">
      <c r="BC4152" s="120"/>
      <c r="BD4152" s="120"/>
      <c r="BE4152" s="120"/>
      <c r="BF4152" s="120"/>
      <c r="BG4152" s="117"/>
      <c r="BH4152" s="117"/>
    </row>
    <row r="4153" spans="55:60" x14ac:dyDescent="0.2">
      <c r="BC4153" s="120"/>
      <c r="BD4153" s="120"/>
      <c r="BE4153" s="120"/>
      <c r="BF4153" s="120"/>
      <c r="BG4153" s="117"/>
      <c r="BH4153" s="117"/>
    </row>
    <row r="4154" spans="55:60" x14ac:dyDescent="0.2">
      <c r="BC4154" s="120"/>
      <c r="BD4154" s="120"/>
      <c r="BE4154" s="120"/>
      <c r="BF4154" s="120"/>
      <c r="BG4154" s="117"/>
      <c r="BH4154" s="117"/>
    </row>
    <row r="4155" spans="55:60" x14ac:dyDescent="0.2">
      <c r="BC4155" s="120"/>
      <c r="BD4155" s="120"/>
      <c r="BE4155" s="120"/>
      <c r="BF4155" s="120"/>
      <c r="BG4155" s="117"/>
      <c r="BH4155" s="117"/>
    </row>
    <row r="4156" spans="55:60" x14ac:dyDescent="0.2">
      <c r="BC4156" s="120"/>
      <c r="BD4156" s="120"/>
      <c r="BE4156" s="120"/>
      <c r="BF4156" s="120"/>
      <c r="BG4156" s="117"/>
      <c r="BH4156" s="117"/>
    </row>
    <row r="4157" spans="55:60" x14ac:dyDescent="0.2">
      <c r="BC4157" s="120"/>
      <c r="BD4157" s="120"/>
      <c r="BE4157" s="120"/>
      <c r="BF4157" s="120"/>
      <c r="BG4157" s="117"/>
      <c r="BH4157" s="117"/>
    </row>
    <row r="4158" spans="55:60" x14ac:dyDescent="0.2">
      <c r="BC4158" s="120"/>
      <c r="BD4158" s="120"/>
      <c r="BE4158" s="120"/>
      <c r="BF4158" s="120"/>
      <c r="BG4158" s="117"/>
      <c r="BH4158" s="117"/>
    </row>
    <row r="4159" spans="55:60" x14ac:dyDescent="0.2">
      <c r="BC4159" s="120"/>
      <c r="BD4159" s="120"/>
      <c r="BE4159" s="120"/>
      <c r="BF4159" s="120"/>
      <c r="BG4159" s="117"/>
      <c r="BH4159" s="117"/>
    </row>
    <row r="4160" spans="55:60" x14ac:dyDescent="0.2">
      <c r="BC4160" s="120"/>
      <c r="BD4160" s="120"/>
      <c r="BE4160" s="120"/>
      <c r="BF4160" s="120"/>
      <c r="BG4160" s="117"/>
      <c r="BH4160" s="117"/>
    </row>
    <row r="4161" spans="55:60" x14ac:dyDescent="0.2">
      <c r="BC4161" s="120"/>
      <c r="BD4161" s="120"/>
      <c r="BE4161" s="120"/>
      <c r="BF4161" s="120"/>
      <c r="BG4161" s="117"/>
      <c r="BH4161" s="117"/>
    </row>
    <row r="4162" spans="55:60" x14ac:dyDescent="0.2">
      <c r="BC4162" s="120"/>
      <c r="BD4162" s="120"/>
      <c r="BE4162" s="120"/>
      <c r="BF4162" s="120"/>
      <c r="BG4162" s="117"/>
      <c r="BH4162" s="117"/>
    </row>
    <row r="4163" spans="55:60" x14ac:dyDescent="0.2">
      <c r="BC4163" s="120"/>
      <c r="BD4163" s="120"/>
      <c r="BE4163" s="120"/>
      <c r="BF4163" s="120"/>
      <c r="BG4163" s="117"/>
      <c r="BH4163" s="117"/>
    </row>
    <row r="4164" spans="55:60" x14ac:dyDescent="0.2">
      <c r="BC4164" s="120"/>
      <c r="BD4164" s="120"/>
      <c r="BE4164" s="120"/>
      <c r="BF4164" s="120"/>
      <c r="BG4164" s="117"/>
      <c r="BH4164" s="117"/>
    </row>
    <row r="4165" spans="55:60" x14ac:dyDescent="0.2">
      <c r="BC4165" s="120"/>
      <c r="BD4165" s="120"/>
      <c r="BE4165" s="120"/>
      <c r="BF4165" s="120"/>
      <c r="BG4165" s="117"/>
      <c r="BH4165" s="117"/>
    </row>
    <row r="4166" spans="55:60" x14ac:dyDescent="0.2">
      <c r="BC4166" s="120"/>
      <c r="BD4166" s="120"/>
      <c r="BE4166" s="120"/>
      <c r="BF4166" s="120"/>
      <c r="BG4166" s="117"/>
      <c r="BH4166" s="117"/>
    </row>
    <row r="4167" spans="55:60" x14ac:dyDescent="0.2">
      <c r="BC4167" s="120"/>
      <c r="BD4167" s="120"/>
      <c r="BE4167" s="120"/>
      <c r="BF4167" s="120"/>
      <c r="BG4167" s="117"/>
      <c r="BH4167" s="117"/>
    </row>
    <row r="4168" spans="55:60" x14ac:dyDescent="0.2">
      <c r="BC4168" s="120"/>
      <c r="BD4168" s="120"/>
      <c r="BE4168" s="120"/>
      <c r="BF4168" s="120"/>
      <c r="BG4168" s="117"/>
      <c r="BH4168" s="117"/>
    </row>
    <row r="4169" spans="55:60" x14ac:dyDescent="0.2">
      <c r="BC4169" s="120"/>
      <c r="BD4169" s="120"/>
      <c r="BE4169" s="120"/>
      <c r="BF4169" s="120"/>
      <c r="BG4169" s="117"/>
      <c r="BH4169" s="117"/>
    </row>
    <row r="4170" spans="55:60" x14ac:dyDescent="0.2">
      <c r="BC4170" s="120"/>
      <c r="BD4170" s="120"/>
      <c r="BE4170" s="120"/>
      <c r="BF4170" s="120"/>
      <c r="BG4170" s="117"/>
      <c r="BH4170" s="117"/>
    </row>
    <row r="4171" spans="55:60" x14ac:dyDescent="0.2">
      <c r="BC4171" s="120"/>
      <c r="BD4171" s="120"/>
      <c r="BE4171" s="120"/>
      <c r="BF4171" s="120"/>
      <c r="BG4171" s="117"/>
      <c r="BH4171" s="117"/>
    </row>
    <row r="4172" spans="55:60" x14ac:dyDescent="0.2">
      <c r="BC4172" s="120"/>
      <c r="BD4172" s="120"/>
      <c r="BE4172" s="120"/>
      <c r="BF4172" s="120"/>
      <c r="BG4172" s="117"/>
      <c r="BH4172" s="117"/>
    </row>
    <row r="4173" spans="55:60" x14ac:dyDescent="0.2">
      <c r="BC4173" s="120"/>
      <c r="BD4173" s="120"/>
      <c r="BE4173" s="120"/>
      <c r="BF4173" s="120"/>
      <c r="BG4173" s="117"/>
      <c r="BH4173" s="117"/>
    </row>
    <row r="4174" spans="55:60" x14ac:dyDescent="0.2">
      <c r="BC4174" s="120"/>
      <c r="BD4174" s="120"/>
      <c r="BE4174" s="120"/>
      <c r="BF4174" s="120"/>
      <c r="BG4174" s="117"/>
      <c r="BH4174" s="117"/>
    </row>
    <row r="4175" spans="55:60" x14ac:dyDescent="0.2">
      <c r="BC4175" s="120"/>
      <c r="BD4175" s="120"/>
      <c r="BE4175" s="120"/>
      <c r="BF4175" s="120"/>
      <c r="BG4175" s="117"/>
      <c r="BH4175" s="117"/>
    </row>
    <row r="4176" spans="55:60" x14ac:dyDescent="0.2">
      <c r="BC4176" s="120"/>
      <c r="BD4176" s="120"/>
      <c r="BE4176" s="120"/>
      <c r="BF4176" s="120"/>
      <c r="BG4176" s="117"/>
      <c r="BH4176" s="117"/>
    </row>
    <row r="4177" spans="55:60" x14ac:dyDescent="0.2">
      <c r="BC4177" s="120"/>
      <c r="BD4177" s="120"/>
      <c r="BE4177" s="120"/>
      <c r="BF4177" s="120"/>
      <c r="BG4177" s="117"/>
      <c r="BH4177" s="117"/>
    </row>
    <row r="4178" spans="55:60" x14ac:dyDescent="0.2">
      <c r="BC4178" s="120"/>
      <c r="BD4178" s="120"/>
      <c r="BE4178" s="120"/>
      <c r="BF4178" s="120"/>
      <c r="BG4178" s="117"/>
      <c r="BH4178" s="117"/>
    </row>
    <row r="4179" spans="55:60" x14ac:dyDescent="0.2">
      <c r="BC4179" s="120"/>
      <c r="BD4179" s="120"/>
      <c r="BE4179" s="120"/>
      <c r="BF4179" s="120"/>
      <c r="BG4179" s="117"/>
      <c r="BH4179" s="117"/>
    </row>
    <row r="4180" spans="55:60" x14ac:dyDescent="0.2">
      <c r="BC4180" s="120"/>
      <c r="BD4180" s="120"/>
      <c r="BE4180" s="120"/>
      <c r="BF4180" s="120"/>
      <c r="BG4180" s="117"/>
      <c r="BH4180" s="117"/>
    </row>
    <row r="4181" spans="55:60" x14ac:dyDescent="0.2">
      <c r="BC4181" s="120"/>
      <c r="BD4181" s="120"/>
      <c r="BE4181" s="120"/>
      <c r="BF4181" s="120"/>
      <c r="BG4181" s="117"/>
      <c r="BH4181" s="117"/>
    </row>
    <row r="4182" spans="55:60" x14ac:dyDescent="0.2">
      <c r="BC4182" s="120"/>
      <c r="BD4182" s="120"/>
      <c r="BE4182" s="120"/>
      <c r="BF4182" s="120"/>
      <c r="BG4182" s="117"/>
      <c r="BH4182" s="117"/>
    </row>
    <row r="4183" spans="55:60" x14ac:dyDescent="0.2">
      <c r="BC4183" s="120"/>
      <c r="BD4183" s="120"/>
      <c r="BE4183" s="120"/>
      <c r="BF4183" s="120"/>
      <c r="BG4183" s="117"/>
      <c r="BH4183" s="117"/>
    </row>
    <row r="4184" spans="55:60" x14ac:dyDescent="0.2">
      <c r="BC4184" s="120"/>
      <c r="BD4184" s="120"/>
      <c r="BE4184" s="120"/>
      <c r="BF4184" s="120"/>
      <c r="BG4184" s="117"/>
      <c r="BH4184" s="117"/>
    </row>
    <row r="4185" spans="55:60" x14ac:dyDescent="0.2">
      <c r="BC4185" s="120"/>
      <c r="BD4185" s="120"/>
      <c r="BE4185" s="120"/>
      <c r="BF4185" s="120"/>
      <c r="BG4185" s="117"/>
      <c r="BH4185" s="117"/>
    </row>
    <row r="4186" spans="55:60" x14ac:dyDescent="0.2">
      <c r="BC4186" s="120"/>
      <c r="BD4186" s="120"/>
      <c r="BE4186" s="120"/>
      <c r="BF4186" s="120"/>
      <c r="BG4186" s="117"/>
      <c r="BH4186" s="117"/>
    </row>
    <row r="4187" spans="55:60" x14ac:dyDescent="0.2">
      <c r="BC4187" s="120"/>
      <c r="BD4187" s="120"/>
      <c r="BE4187" s="120"/>
      <c r="BF4187" s="120"/>
      <c r="BG4187" s="117"/>
      <c r="BH4187" s="117"/>
    </row>
    <row r="4188" spans="55:60" x14ac:dyDescent="0.2">
      <c r="BC4188" s="120"/>
      <c r="BD4188" s="120"/>
      <c r="BE4188" s="120"/>
      <c r="BF4188" s="120"/>
      <c r="BG4188" s="117"/>
      <c r="BH4188" s="117"/>
    </row>
    <row r="4189" spans="55:60" x14ac:dyDescent="0.2">
      <c r="BC4189" s="120"/>
      <c r="BD4189" s="120"/>
      <c r="BE4189" s="120"/>
      <c r="BF4189" s="120"/>
      <c r="BG4189" s="117"/>
      <c r="BH4189" s="117"/>
    </row>
    <row r="4190" spans="55:60" x14ac:dyDescent="0.2">
      <c r="BC4190" s="120"/>
      <c r="BD4190" s="120"/>
      <c r="BE4190" s="120"/>
      <c r="BF4190" s="120"/>
      <c r="BG4190" s="117"/>
      <c r="BH4190" s="117"/>
    </row>
    <row r="4191" spans="55:60" x14ac:dyDescent="0.2">
      <c r="BC4191" s="120"/>
      <c r="BD4191" s="120"/>
      <c r="BE4191" s="120"/>
      <c r="BF4191" s="120"/>
      <c r="BG4191" s="117"/>
      <c r="BH4191" s="117"/>
    </row>
    <row r="4192" spans="55:60" x14ac:dyDescent="0.2">
      <c r="BC4192" s="120"/>
      <c r="BD4192" s="120"/>
      <c r="BE4192" s="120"/>
      <c r="BF4192" s="120"/>
      <c r="BG4192" s="117"/>
      <c r="BH4192" s="117"/>
    </row>
    <row r="4193" spans="55:60" x14ac:dyDescent="0.2">
      <c r="BC4193" s="120"/>
      <c r="BD4193" s="120"/>
      <c r="BE4193" s="120"/>
      <c r="BF4193" s="120"/>
      <c r="BG4193" s="117"/>
      <c r="BH4193" s="117"/>
    </row>
    <row r="4194" spans="55:60" x14ac:dyDescent="0.2">
      <c r="BC4194" s="120"/>
      <c r="BD4194" s="120"/>
      <c r="BE4194" s="120"/>
      <c r="BF4194" s="120"/>
      <c r="BG4194" s="117"/>
      <c r="BH4194" s="117"/>
    </row>
    <row r="4195" spans="55:60" x14ac:dyDescent="0.2">
      <c r="BC4195" s="120"/>
      <c r="BD4195" s="120"/>
      <c r="BE4195" s="120"/>
      <c r="BF4195" s="120"/>
      <c r="BG4195" s="117"/>
      <c r="BH4195" s="117"/>
    </row>
    <row r="4196" spans="55:60" x14ac:dyDescent="0.2">
      <c r="BC4196" s="120"/>
      <c r="BD4196" s="120"/>
      <c r="BE4196" s="120"/>
      <c r="BF4196" s="120"/>
      <c r="BG4196" s="117"/>
      <c r="BH4196" s="117"/>
    </row>
    <row r="4197" spans="55:60" x14ac:dyDescent="0.2">
      <c r="BC4197" s="120"/>
      <c r="BD4197" s="120"/>
      <c r="BE4197" s="120"/>
      <c r="BF4197" s="120"/>
      <c r="BG4197" s="117"/>
      <c r="BH4197" s="117"/>
    </row>
    <row r="4198" spans="55:60" x14ac:dyDescent="0.2">
      <c r="BC4198" s="120"/>
      <c r="BD4198" s="120"/>
      <c r="BE4198" s="120"/>
      <c r="BF4198" s="120"/>
      <c r="BG4198" s="117"/>
      <c r="BH4198" s="117"/>
    </row>
    <row r="4199" spans="55:60" x14ac:dyDescent="0.2">
      <c r="BC4199" s="120"/>
      <c r="BD4199" s="120"/>
      <c r="BE4199" s="120"/>
      <c r="BF4199" s="120"/>
      <c r="BG4199" s="117"/>
      <c r="BH4199" s="117"/>
    </row>
    <row r="4200" spans="55:60" x14ac:dyDescent="0.2">
      <c r="BC4200" s="120"/>
      <c r="BD4200" s="120"/>
      <c r="BE4200" s="120"/>
      <c r="BF4200" s="120"/>
      <c r="BG4200" s="117"/>
      <c r="BH4200" s="117"/>
    </row>
    <row r="4201" spans="55:60" x14ac:dyDescent="0.2">
      <c r="BC4201" s="120"/>
      <c r="BD4201" s="120"/>
      <c r="BE4201" s="120"/>
      <c r="BF4201" s="120"/>
      <c r="BG4201" s="117"/>
      <c r="BH4201" s="117"/>
    </row>
    <row r="4202" spans="55:60" x14ac:dyDescent="0.2">
      <c r="BC4202" s="120"/>
      <c r="BD4202" s="120"/>
      <c r="BE4202" s="120"/>
      <c r="BF4202" s="120"/>
      <c r="BG4202" s="117"/>
      <c r="BH4202" s="117"/>
    </row>
    <row r="4203" spans="55:60" x14ac:dyDescent="0.2">
      <c r="BC4203" s="120"/>
      <c r="BD4203" s="120"/>
      <c r="BE4203" s="120"/>
      <c r="BF4203" s="120"/>
      <c r="BG4203" s="117"/>
      <c r="BH4203" s="117"/>
    </row>
    <row r="4204" spans="55:60" x14ac:dyDescent="0.2">
      <c r="BC4204" s="120"/>
      <c r="BD4204" s="120"/>
      <c r="BE4204" s="120"/>
      <c r="BF4204" s="120"/>
      <c r="BG4204" s="117"/>
      <c r="BH4204" s="117"/>
    </row>
    <row r="4205" spans="55:60" x14ac:dyDescent="0.2">
      <c r="BC4205" s="120"/>
      <c r="BD4205" s="120"/>
      <c r="BE4205" s="120"/>
      <c r="BF4205" s="120"/>
      <c r="BG4205" s="117"/>
      <c r="BH4205" s="117"/>
    </row>
    <row r="4206" spans="55:60" x14ac:dyDescent="0.2">
      <c r="BC4206" s="120"/>
      <c r="BD4206" s="120"/>
      <c r="BE4206" s="120"/>
      <c r="BF4206" s="120"/>
      <c r="BG4206" s="117"/>
      <c r="BH4206" s="117"/>
    </row>
    <row r="4207" spans="55:60" x14ac:dyDescent="0.2">
      <c r="BC4207" s="120"/>
      <c r="BD4207" s="120"/>
      <c r="BE4207" s="120"/>
      <c r="BF4207" s="120"/>
      <c r="BG4207" s="117"/>
      <c r="BH4207" s="117"/>
    </row>
    <row r="4208" spans="55:60" x14ac:dyDescent="0.2">
      <c r="BC4208" s="120"/>
      <c r="BD4208" s="120"/>
      <c r="BE4208" s="120"/>
      <c r="BF4208" s="120"/>
      <c r="BG4208" s="117"/>
      <c r="BH4208" s="117"/>
    </row>
    <row r="4209" spans="55:60" x14ac:dyDescent="0.2">
      <c r="BC4209" s="120"/>
      <c r="BD4209" s="120"/>
      <c r="BE4209" s="120"/>
      <c r="BF4209" s="120"/>
      <c r="BG4209" s="117"/>
      <c r="BH4209" s="117"/>
    </row>
    <row r="4210" spans="55:60" x14ac:dyDescent="0.2">
      <c r="BC4210" s="120"/>
      <c r="BD4210" s="120"/>
      <c r="BE4210" s="120"/>
      <c r="BF4210" s="120"/>
      <c r="BG4210" s="117"/>
      <c r="BH4210" s="117"/>
    </row>
    <row r="4211" spans="55:60" x14ac:dyDescent="0.2">
      <c r="BC4211" s="120"/>
      <c r="BD4211" s="120"/>
      <c r="BE4211" s="120"/>
      <c r="BF4211" s="120"/>
      <c r="BG4211" s="117"/>
      <c r="BH4211" s="117"/>
    </row>
    <row r="4212" spans="55:60" x14ac:dyDescent="0.2">
      <c r="BC4212" s="120"/>
      <c r="BD4212" s="120"/>
      <c r="BE4212" s="120"/>
      <c r="BF4212" s="120"/>
      <c r="BG4212" s="117"/>
      <c r="BH4212" s="117"/>
    </row>
    <row r="4213" spans="55:60" x14ac:dyDescent="0.2">
      <c r="BC4213" s="120"/>
      <c r="BD4213" s="120"/>
      <c r="BE4213" s="120"/>
      <c r="BF4213" s="120"/>
      <c r="BG4213" s="117"/>
      <c r="BH4213" s="117"/>
    </row>
    <row r="4214" spans="55:60" x14ac:dyDescent="0.2">
      <c r="BC4214" s="120"/>
      <c r="BD4214" s="120"/>
      <c r="BE4214" s="120"/>
      <c r="BF4214" s="120"/>
      <c r="BG4214" s="117"/>
      <c r="BH4214" s="117"/>
    </row>
    <row r="4215" spans="55:60" x14ac:dyDescent="0.2">
      <c r="BC4215" s="120"/>
      <c r="BD4215" s="120"/>
      <c r="BE4215" s="120"/>
      <c r="BF4215" s="120"/>
      <c r="BG4215" s="117"/>
      <c r="BH4215" s="117"/>
    </row>
    <row r="4216" spans="55:60" x14ac:dyDescent="0.2">
      <c r="BC4216" s="120"/>
      <c r="BD4216" s="120"/>
      <c r="BE4216" s="120"/>
      <c r="BF4216" s="120"/>
      <c r="BG4216" s="117"/>
      <c r="BH4216" s="117"/>
    </row>
    <row r="4217" spans="55:60" x14ac:dyDescent="0.2">
      <c r="BC4217" s="120"/>
      <c r="BD4217" s="120"/>
      <c r="BE4217" s="120"/>
      <c r="BF4217" s="120"/>
      <c r="BG4217" s="117"/>
      <c r="BH4217" s="117"/>
    </row>
    <row r="4218" spans="55:60" x14ac:dyDescent="0.2">
      <c r="BC4218" s="120"/>
      <c r="BD4218" s="120"/>
      <c r="BE4218" s="120"/>
      <c r="BF4218" s="120"/>
      <c r="BG4218" s="117"/>
      <c r="BH4218" s="117"/>
    </row>
    <row r="4219" spans="55:60" x14ac:dyDescent="0.2">
      <c r="BC4219" s="120"/>
      <c r="BD4219" s="120"/>
      <c r="BE4219" s="120"/>
      <c r="BF4219" s="120"/>
      <c r="BG4219" s="117"/>
      <c r="BH4219" s="117"/>
    </row>
    <row r="4220" spans="55:60" x14ac:dyDescent="0.2">
      <c r="BC4220" s="120"/>
      <c r="BD4220" s="120"/>
      <c r="BE4220" s="120"/>
      <c r="BF4220" s="120"/>
      <c r="BG4220" s="117"/>
      <c r="BH4220" s="117"/>
    </row>
    <row r="4221" spans="55:60" x14ac:dyDescent="0.2">
      <c r="BC4221" s="120"/>
      <c r="BD4221" s="120"/>
      <c r="BE4221" s="120"/>
      <c r="BF4221" s="120"/>
      <c r="BG4221" s="117"/>
      <c r="BH4221" s="117"/>
    </row>
    <row r="4222" spans="55:60" x14ac:dyDescent="0.2">
      <c r="BC4222" s="120"/>
      <c r="BD4222" s="120"/>
      <c r="BE4222" s="120"/>
      <c r="BF4222" s="120"/>
      <c r="BG4222" s="117"/>
      <c r="BH4222" s="117"/>
    </row>
    <row r="4223" spans="55:60" x14ac:dyDescent="0.2">
      <c r="BC4223" s="120"/>
      <c r="BD4223" s="120"/>
      <c r="BE4223" s="120"/>
      <c r="BF4223" s="120"/>
      <c r="BG4223" s="117"/>
      <c r="BH4223" s="117"/>
    </row>
    <row r="4224" spans="55:60" x14ac:dyDescent="0.2">
      <c r="BC4224" s="120"/>
      <c r="BD4224" s="120"/>
      <c r="BE4224" s="120"/>
      <c r="BF4224" s="120"/>
      <c r="BG4224" s="117"/>
      <c r="BH4224" s="117"/>
    </row>
    <row r="4225" spans="55:60" x14ac:dyDescent="0.2">
      <c r="BC4225" s="120"/>
      <c r="BD4225" s="120"/>
      <c r="BE4225" s="120"/>
      <c r="BF4225" s="120"/>
      <c r="BG4225" s="117"/>
      <c r="BH4225" s="117"/>
    </row>
    <row r="4226" spans="55:60" x14ac:dyDescent="0.2">
      <c r="BC4226" s="120"/>
      <c r="BD4226" s="120"/>
      <c r="BE4226" s="120"/>
      <c r="BF4226" s="120"/>
      <c r="BG4226" s="117"/>
      <c r="BH4226" s="117"/>
    </row>
    <row r="4227" spans="55:60" x14ac:dyDescent="0.2">
      <c r="BC4227" s="120"/>
      <c r="BD4227" s="120"/>
      <c r="BE4227" s="120"/>
      <c r="BF4227" s="120"/>
      <c r="BG4227" s="117"/>
      <c r="BH4227" s="117"/>
    </row>
    <row r="4228" spans="55:60" x14ac:dyDescent="0.2">
      <c r="BC4228" s="120"/>
      <c r="BD4228" s="120"/>
      <c r="BE4228" s="120"/>
      <c r="BF4228" s="120"/>
      <c r="BG4228" s="117"/>
      <c r="BH4228" s="117"/>
    </row>
    <row r="4229" spans="55:60" x14ac:dyDescent="0.2">
      <c r="BC4229" s="120"/>
      <c r="BD4229" s="120"/>
      <c r="BE4229" s="120"/>
      <c r="BF4229" s="120"/>
      <c r="BG4229" s="117"/>
      <c r="BH4229" s="117"/>
    </row>
    <row r="4230" spans="55:60" x14ac:dyDescent="0.2">
      <c r="BC4230" s="120"/>
      <c r="BD4230" s="120"/>
      <c r="BE4230" s="120"/>
      <c r="BF4230" s="120"/>
      <c r="BG4230" s="117"/>
      <c r="BH4230" s="117"/>
    </row>
    <row r="4231" spans="55:60" x14ac:dyDescent="0.2">
      <c r="BC4231" s="120"/>
      <c r="BD4231" s="120"/>
      <c r="BE4231" s="120"/>
      <c r="BF4231" s="120"/>
      <c r="BG4231" s="117"/>
      <c r="BH4231" s="117"/>
    </row>
    <row r="4232" spans="55:60" x14ac:dyDescent="0.2">
      <c r="BC4232" s="120"/>
      <c r="BD4232" s="120"/>
      <c r="BE4232" s="120"/>
      <c r="BF4232" s="120"/>
      <c r="BG4232" s="117"/>
      <c r="BH4232" s="117"/>
    </row>
    <row r="4233" spans="55:60" x14ac:dyDescent="0.2">
      <c r="BC4233" s="120"/>
      <c r="BD4233" s="120"/>
      <c r="BE4233" s="120"/>
      <c r="BF4233" s="120"/>
      <c r="BG4233" s="117"/>
      <c r="BH4233" s="117"/>
    </row>
    <row r="4234" spans="55:60" x14ac:dyDescent="0.2">
      <c r="BC4234" s="120"/>
      <c r="BD4234" s="120"/>
      <c r="BE4234" s="120"/>
      <c r="BF4234" s="120"/>
      <c r="BG4234" s="117"/>
      <c r="BH4234" s="117"/>
    </row>
    <row r="4235" spans="55:60" x14ac:dyDescent="0.2">
      <c r="BC4235" s="120"/>
      <c r="BD4235" s="120"/>
      <c r="BE4235" s="120"/>
      <c r="BF4235" s="120"/>
      <c r="BG4235" s="117"/>
      <c r="BH4235" s="117"/>
    </row>
    <row r="4236" spans="55:60" x14ac:dyDescent="0.2">
      <c r="BC4236" s="120"/>
      <c r="BD4236" s="120"/>
      <c r="BE4236" s="120"/>
      <c r="BF4236" s="120"/>
      <c r="BG4236" s="117"/>
      <c r="BH4236" s="117"/>
    </row>
    <row r="4237" spans="55:60" x14ac:dyDescent="0.2">
      <c r="BC4237" s="120"/>
      <c r="BD4237" s="120"/>
      <c r="BE4237" s="120"/>
      <c r="BF4237" s="120"/>
      <c r="BG4237" s="117"/>
      <c r="BH4237" s="117"/>
    </row>
    <row r="4238" spans="55:60" x14ac:dyDescent="0.2">
      <c r="BC4238" s="120"/>
      <c r="BD4238" s="120"/>
      <c r="BE4238" s="120"/>
      <c r="BF4238" s="120"/>
      <c r="BG4238" s="117"/>
      <c r="BH4238" s="117"/>
    </row>
    <row r="4239" spans="55:60" x14ac:dyDescent="0.2">
      <c r="BC4239" s="120"/>
      <c r="BD4239" s="120"/>
      <c r="BE4239" s="120"/>
      <c r="BF4239" s="120"/>
      <c r="BG4239" s="117"/>
      <c r="BH4239" s="117"/>
    </row>
    <row r="4240" spans="55:60" x14ac:dyDescent="0.2">
      <c r="BC4240" s="120"/>
      <c r="BD4240" s="120"/>
      <c r="BE4240" s="120"/>
      <c r="BF4240" s="120"/>
      <c r="BG4240" s="117"/>
      <c r="BH4240" s="117"/>
    </row>
    <row r="4241" spans="55:60" x14ac:dyDescent="0.2">
      <c r="BC4241" s="120"/>
      <c r="BD4241" s="120"/>
      <c r="BE4241" s="120"/>
      <c r="BF4241" s="120"/>
      <c r="BG4241" s="117"/>
      <c r="BH4241" s="117"/>
    </row>
    <row r="4242" spans="55:60" x14ac:dyDescent="0.2">
      <c r="BC4242" s="120"/>
      <c r="BD4242" s="120"/>
      <c r="BE4242" s="120"/>
      <c r="BF4242" s="120"/>
      <c r="BG4242" s="117"/>
      <c r="BH4242" s="117"/>
    </row>
    <row r="4243" spans="55:60" x14ac:dyDescent="0.2">
      <c r="BC4243" s="120"/>
      <c r="BD4243" s="120"/>
      <c r="BE4243" s="120"/>
      <c r="BF4243" s="120"/>
      <c r="BG4243" s="117"/>
      <c r="BH4243" s="117"/>
    </row>
    <row r="4244" spans="55:60" x14ac:dyDescent="0.2">
      <c r="BC4244" s="120"/>
      <c r="BD4244" s="120"/>
      <c r="BE4244" s="120"/>
      <c r="BF4244" s="120"/>
      <c r="BG4244" s="117"/>
      <c r="BH4244" s="117"/>
    </row>
    <row r="4245" spans="55:60" x14ac:dyDescent="0.2">
      <c r="BC4245" s="120"/>
      <c r="BD4245" s="120"/>
      <c r="BE4245" s="120"/>
      <c r="BF4245" s="120"/>
      <c r="BG4245" s="117"/>
      <c r="BH4245" s="117"/>
    </row>
    <row r="4246" spans="55:60" x14ac:dyDescent="0.2">
      <c r="BC4246" s="120"/>
      <c r="BD4246" s="120"/>
      <c r="BE4246" s="120"/>
      <c r="BF4246" s="120"/>
      <c r="BG4246" s="117"/>
      <c r="BH4246" s="117"/>
    </row>
    <row r="4247" spans="55:60" x14ac:dyDescent="0.2">
      <c r="BC4247" s="120"/>
      <c r="BD4247" s="120"/>
      <c r="BE4247" s="120"/>
      <c r="BF4247" s="120"/>
      <c r="BG4247" s="117"/>
      <c r="BH4247" s="117"/>
    </row>
    <row r="4248" spans="55:60" x14ac:dyDescent="0.2">
      <c r="BC4248" s="120"/>
      <c r="BD4248" s="120"/>
      <c r="BE4248" s="120"/>
      <c r="BF4248" s="120"/>
      <c r="BG4248" s="117"/>
      <c r="BH4248" s="117"/>
    </row>
    <row r="4249" spans="55:60" x14ac:dyDescent="0.2">
      <c r="BC4249" s="120"/>
      <c r="BD4249" s="120"/>
      <c r="BE4249" s="120"/>
      <c r="BF4249" s="120"/>
      <c r="BG4249" s="117"/>
      <c r="BH4249" s="117"/>
    </row>
    <row r="4250" spans="55:60" x14ac:dyDescent="0.2">
      <c r="BC4250" s="120"/>
      <c r="BD4250" s="120"/>
      <c r="BE4250" s="120"/>
      <c r="BF4250" s="120"/>
      <c r="BG4250" s="117"/>
      <c r="BH4250" s="117"/>
    </row>
    <row r="4251" spans="55:60" x14ac:dyDescent="0.2">
      <c r="BC4251" s="120"/>
      <c r="BD4251" s="120"/>
      <c r="BE4251" s="120"/>
      <c r="BF4251" s="120"/>
      <c r="BG4251" s="117"/>
      <c r="BH4251" s="117"/>
    </row>
    <row r="4252" spans="55:60" x14ac:dyDescent="0.2">
      <c r="BC4252" s="120"/>
      <c r="BD4252" s="120"/>
      <c r="BE4252" s="120"/>
      <c r="BF4252" s="120"/>
      <c r="BG4252" s="117"/>
      <c r="BH4252" s="117"/>
    </row>
    <row r="4253" spans="55:60" x14ac:dyDescent="0.2">
      <c r="BC4253" s="120"/>
      <c r="BD4253" s="120"/>
      <c r="BE4253" s="120"/>
      <c r="BF4253" s="120"/>
      <c r="BG4253" s="117"/>
      <c r="BH4253" s="117"/>
    </row>
    <row r="4254" spans="55:60" x14ac:dyDescent="0.2">
      <c r="BC4254" s="120"/>
      <c r="BD4254" s="120"/>
      <c r="BE4254" s="120"/>
      <c r="BF4254" s="120"/>
      <c r="BG4254" s="117"/>
      <c r="BH4254" s="117"/>
    </row>
    <row r="4255" spans="55:60" x14ac:dyDescent="0.2">
      <c r="BC4255" s="120"/>
      <c r="BD4255" s="120"/>
      <c r="BE4255" s="120"/>
      <c r="BF4255" s="120"/>
      <c r="BG4255" s="117"/>
      <c r="BH4255" s="117"/>
    </row>
    <row r="4256" spans="55:60" x14ac:dyDescent="0.2">
      <c r="BC4256" s="120"/>
      <c r="BD4256" s="120"/>
      <c r="BE4256" s="120"/>
      <c r="BF4256" s="120"/>
      <c r="BG4256" s="117"/>
      <c r="BH4256" s="117"/>
    </row>
    <row r="4257" spans="55:60" x14ac:dyDescent="0.2">
      <c r="BC4257" s="120"/>
      <c r="BD4257" s="120"/>
      <c r="BE4257" s="120"/>
      <c r="BF4257" s="120"/>
      <c r="BG4257" s="117"/>
      <c r="BH4257" s="117"/>
    </row>
    <row r="4258" spans="55:60" x14ac:dyDescent="0.2">
      <c r="BC4258" s="120"/>
      <c r="BD4258" s="120"/>
      <c r="BE4258" s="120"/>
      <c r="BF4258" s="120"/>
      <c r="BG4258" s="117"/>
      <c r="BH4258" s="117"/>
    </row>
    <row r="4259" spans="55:60" x14ac:dyDescent="0.2">
      <c r="BC4259" s="120"/>
      <c r="BD4259" s="120"/>
      <c r="BE4259" s="120"/>
      <c r="BF4259" s="120"/>
      <c r="BG4259" s="117"/>
      <c r="BH4259" s="117"/>
    </row>
    <row r="4260" spans="55:60" x14ac:dyDescent="0.2">
      <c r="BC4260" s="120"/>
      <c r="BD4260" s="120"/>
      <c r="BE4260" s="120"/>
      <c r="BF4260" s="120"/>
      <c r="BG4260" s="117"/>
      <c r="BH4260" s="117"/>
    </row>
    <row r="4261" spans="55:60" x14ac:dyDescent="0.2">
      <c r="BC4261" s="120"/>
      <c r="BD4261" s="120"/>
      <c r="BE4261" s="120"/>
      <c r="BF4261" s="120"/>
      <c r="BG4261" s="117"/>
      <c r="BH4261" s="117"/>
    </row>
    <row r="4262" spans="55:60" x14ac:dyDescent="0.2">
      <c r="BC4262" s="120"/>
      <c r="BD4262" s="120"/>
      <c r="BE4262" s="120"/>
      <c r="BF4262" s="120"/>
      <c r="BG4262" s="117"/>
      <c r="BH4262" s="117"/>
    </row>
    <row r="4263" spans="55:60" x14ac:dyDescent="0.2">
      <c r="BC4263" s="120"/>
      <c r="BD4263" s="120"/>
      <c r="BE4263" s="120"/>
      <c r="BF4263" s="120"/>
      <c r="BG4263" s="117"/>
      <c r="BH4263" s="117"/>
    </row>
    <row r="4264" spans="55:60" x14ac:dyDescent="0.2">
      <c r="BC4264" s="120"/>
      <c r="BD4264" s="120"/>
      <c r="BE4264" s="120"/>
      <c r="BF4264" s="120"/>
      <c r="BG4264" s="117"/>
      <c r="BH4264" s="117"/>
    </row>
    <row r="4265" spans="55:60" x14ac:dyDescent="0.2">
      <c r="BC4265" s="120"/>
      <c r="BD4265" s="120"/>
      <c r="BE4265" s="120"/>
      <c r="BF4265" s="120"/>
      <c r="BG4265" s="117"/>
      <c r="BH4265" s="117"/>
    </row>
    <row r="4266" spans="55:60" x14ac:dyDescent="0.2">
      <c r="BC4266" s="120"/>
      <c r="BD4266" s="120"/>
      <c r="BE4266" s="120"/>
      <c r="BF4266" s="120"/>
      <c r="BG4266" s="117"/>
      <c r="BH4266" s="117"/>
    </row>
    <row r="4267" spans="55:60" x14ac:dyDescent="0.2">
      <c r="BC4267" s="120"/>
      <c r="BD4267" s="120"/>
      <c r="BE4267" s="120"/>
      <c r="BF4267" s="120"/>
      <c r="BG4267" s="117"/>
      <c r="BH4267" s="117"/>
    </row>
    <row r="4268" spans="55:60" x14ac:dyDescent="0.2">
      <c r="BC4268" s="120"/>
      <c r="BD4268" s="120"/>
      <c r="BE4268" s="120"/>
      <c r="BF4268" s="120"/>
      <c r="BG4268" s="117"/>
      <c r="BH4268" s="117"/>
    </row>
    <row r="4269" spans="55:60" x14ac:dyDescent="0.2">
      <c r="BC4269" s="120"/>
      <c r="BD4269" s="120"/>
      <c r="BE4269" s="120"/>
      <c r="BF4269" s="120"/>
      <c r="BG4269" s="117"/>
      <c r="BH4269" s="117"/>
    </row>
    <row r="4270" spans="55:60" x14ac:dyDescent="0.2">
      <c r="BC4270" s="120"/>
      <c r="BD4270" s="120"/>
      <c r="BE4270" s="120"/>
      <c r="BF4270" s="120"/>
      <c r="BG4270" s="117"/>
      <c r="BH4270" s="117"/>
    </row>
    <row r="4271" spans="55:60" x14ac:dyDescent="0.2">
      <c r="BC4271" s="120"/>
      <c r="BD4271" s="120"/>
      <c r="BE4271" s="120"/>
      <c r="BF4271" s="120"/>
      <c r="BG4271" s="117"/>
      <c r="BH4271" s="117"/>
    </row>
    <row r="4272" spans="55:60" x14ac:dyDescent="0.2">
      <c r="BC4272" s="120"/>
      <c r="BD4272" s="120"/>
      <c r="BE4272" s="120"/>
      <c r="BF4272" s="120"/>
      <c r="BG4272" s="117"/>
      <c r="BH4272" s="117"/>
    </row>
    <row r="4273" spans="55:60" x14ac:dyDescent="0.2">
      <c r="BC4273" s="120"/>
      <c r="BD4273" s="120"/>
      <c r="BE4273" s="120"/>
      <c r="BF4273" s="120"/>
      <c r="BG4273" s="117"/>
      <c r="BH4273" s="117"/>
    </row>
    <row r="4274" spans="55:60" x14ac:dyDescent="0.2">
      <c r="BC4274" s="120"/>
      <c r="BD4274" s="120"/>
      <c r="BE4274" s="120"/>
      <c r="BF4274" s="120"/>
      <c r="BG4274" s="117"/>
      <c r="BH4274" s="117"/>
    </row>
    <row r="4275" spans="55:60" x14ac:dyDescent="0.2">
      <c r="BC4275" s="120"/>
      <c r="BD4275" s="120"/>
      <c r="BE4275" s="120"/>
      <c r="BF4275" s="120"/>
      <c r="BG4275" s="117"/>
      <c r="BH4275" s="117"/>
    </row>
    <row r="4276" spans="55:60" x14ac:dyDescent="0.2">
      <c r="BC4276" s="120"/>
      <c r="BD4276" s="120"/>
      <c r="BE4276" s="120"/>
      <c r="BF4276" s="120"/>
      <c r="BG4276" s="117"/>
      <c r="BH4276" s="117"/>
    </row>
    <row r="4277" spans="55:60" x14ac:dyDescent="0.2">
      <c r="BC4277" s="120"/>
      <c r="BD4277" s="120"/>
      <c r="BE4277" s="120"/>
      <c r="BF4277" s="120"/>
      <c r="BG4277" s="117"/>
      <c r="BH4277" s="117"/>
    </row>
    <row r="4278" spans="55:60" x14ac:dyDescent="0.2">
      <c r="BC4278" s="120"/>
      <c r="BD4278" s="120"/>
      <c r="BE4278" s="120"/>
      <c r="BF4278" s="120"/>
      <c r="BG4278" s="117"/>
      <c r="BH4278" s="117"/>
    </row>
    <row r="4279" spans="55:60" x14ac:dyDescent="0.2">
      <c r="BC4279" s="120"/>
      <c r="BD4279" s="120"/>
      <c r="BE4279" s="120"/>
      <c r="BF4279" s="120"/>
      <c r="BG4279" s="117"/>
      <c r="BH4279" s="117"/>
    </row>
    <row r="4280" spans="55:60" x14ac:dyDescent="0.2">
      <c r="BC4280" s="120"/>
      <c r="BD4280" s="120"/>
      <c r="BE4280" s="120"/>
      <c r="BF4280" s="120"/>
      <c r="BG4280" s="117"/>
      <c r="BH4280" s="117"/>
    </row>
    <row r="4281" spans="55:60" x14ac:dyDescent="0.2">
      <c r="BC4281" s="120"/>
      <c r="BD4281" s="120"/>
      <c r="BE4281" s="120"/>
      <c r="BF4281" s="120"/>
      <c r="BG4281" s="117"/>
      <c r="BH4281" s="117"/>
    </row>
    <row r="4282" spans="55:60" x14ac:dyDescent="0.2">
      <c r="BC4282" s="120"/>
      <c r="BD4282" s="120"/>
      <c r="BE4282" s="120"/>
      <c r="BF4282" s="120"/>
      <c r="BG4282" s="117"/>
      <c r="BH4282" s="117"/>
    </row>
    <row r="4283" spans="55:60" x14ac:dyDescent="0.2">
      <c r="BC4283" s="120"/>
      <c r="BD4283" s="120"/>
      <c r="BE4283" s="120"/>
      <c r="BF4283" s="120"/>
      <c r="BG4283" s="117"/>
      <c r="BH4283" s="117"/>
    </row>
    <row r="4284" spans="55:60" x14ac:dyDescent="0.2">
      <c r="BC4284" s="120"/>
      <c r="BD4284" s="120"/>
      <c r="BE4284" s="120"/>
      <c r="BF4284" s="120"/>
      <c r="BG4284" s="117"/>
      <c r="BH4284" s="117"/>
    </row>
    <row r="4285" spans="55:60" x14ac:dyDescent="0.2">
      <c r="BC4285" s="120"/>
      <c r="BD4285" s="120"/>
      <c r="BE4285" s="120"/>
      <c r="BF4285" s="120"/>
      <c r="BG4285" s="117"/>
      <c r="BH4285" s="117"/>
    </row>
    <row r="4286" spans="55:60" x14ac:dyDescent="0.2">
      <c r="BC4286" s="120"/>
      <c r="BD4286" s="120"/>
      <c r="BE4286" s="120"/>
      <c r="BF4286" s="120"/>
      <c r="BG4286" s="117"/>
      <c r="BH4286" s="117"/>
    </row>
    <row r="4287" spans="55:60" x14ac:dyDescent="0.2">
      <c r="BC4287" s="120"/>
      <c r="BD4287" s="120"/>
      <c r="BE4287" s="120"/>
      <c r="BF4287" s="120"/>
      <c r="BG4287" s="117"/>
      <c r="BH4287" s="117"/>
    </row>
    <row r="4288" spans="55:60" x14ac:dyDescent="0.2">
      <c r="BC4288" s="120"/>
      <c r="BD4288" s="120"/>
      <c r="BE4288" s="120"/>
      <c r="BF4288" s="120"/>
      <c r="BG4288" s="117"/>
      <c r="BH4288" s="117"/>
    </row>
    <row r="4289" spans="55:60" x14ac:dyDescent="0.2">
      <c r="BC4289" s="120"/>
      <c r="BD4289" s="120"/>
      <c r="BE4289" s="120"/>
      <c r="BF4289" s="120"/>
      <c r="BG4289" s="117"/>
      <c r="BH4289" s="117"/>
    </row>
    <row r="4290" spans="55:60" x14ac:dyDescent="0.2">
      <c r="BC4290" s="120"/>
      <c r="BD4290" s="120"/>
      <c r="BE4290" s="120"/>
      <c r="BF4290" s="120"/>
      <c r="BG4290" s="117"/>
      <c r="BH4290" s="117"/>
    </row>
    <row r="4291" spans="55:60" x14ac:dyDescent="0.2">
      <c r="BC4291" s="120"/>
      <c r="BD4291" s="120"/>
      <c r="BE4291" s="120"/>
      <c r="BF4291" s="120"/>
      <c r="BG4291" s="117"/>
      <c r="BH4291" s="117"/>
    </row>
    <row r="4292" spans="55:60" x14ac:dyDescent="0.2">
      <c r="BC4292" s="120"/>
      <c r="BD4292" s="120"/>
      <c r="BE4292" s="120"/>
      <c r="BF4292" s="120"/>
      <c r="BG4292" s="117"/>
      <c r="BH4292" s="117"/>
    </row>
    <row r="4293" spans="55:60" x14ac:dyDescent="0.2">
      <c r="BC4293" s="120"/>
      <c r="BD4293" s="120"/>
      <c r="BE4293" s="120"/>
      <c r="BF4293" s="120"/>
      <c r="BG4293" s="117"/>
      <c r="BH4293" s="117"/>
    </row>
    <row r="4294" spans="55:60" x14ac:dyDescent="0.2">
      <c r="BC4294" s="120"/>
      <c r="BD4294" s="120"/>
      <c r="BE4294" s="120"/>
      <c r="BF4294" s="120"/>
      <c r="BG4294" s="117"/>
      <c r="BH4294" s="117"/>
    </row>
    <row r="4295" spans="55:60" x14ac:dyDescent="0.2">
      <c r="BC4295" s="120"/>
      <c r="BD4295" s="120"/>
      <c r="BE4295" s="120"/>
      <c r="BF4295" s="120"/>
      <c r="BG4295" s="117"/>
      <c r="BH4295" s="117"/>
    </row>
    <row r="4296" spans="55:60" x14ac:dyDescent="0.2">
      <c r="BC4296" s="120"/>
      <c r="BD4296" s="120"/>
      <c r="BE4296" s="120"/>
      <c r="BF4296" s="120"/>
      <c r="BG4296" s="117"/>
      <c r="BH4296" s="117"/>
    </row>
    <row r="4297" spans="55:60" x14ac:dyDescent="0.2">
      <c r="BC4297" s="120"/>
      <c r="BD4297" s="120"/>
      <c r="BE4297" s="120"/>
      <c r="BF4297" s="120"/>
      <c r="BG4297" s="117"/>
      <c r="BH4297" s="117"/>
    </row>
    <row r="4298" spans="55:60" x14ac:dyDescent="0.2">
      <c r="BC4298" s="120"/>
      <c r="BD4298" s="120"/>
      <c r="BE4298" s="120"/>
      <c r="BF4298" s="120"/>
      <c r="BG4298" s="117"/>
      <c r="BH4298" s="117"/>
    </row>
    <row r="4299" spans="55:60" x14ac:dyDescent="0.2">
      <c r="BC4299" s="120"/>
      <c r="BD4299" s="120"/>
      <c r="BE4299" s="120"/>
      <c r="BF4299" s="120"/>
      <c r="BG4299" s="117"/>
      <c r="BH4299" s="117"/>
    </row>
    <row r="4300" spans="55:60" x14ac:dyDescent="0.2">
      <c r="BC4300" s="120"/>
      <c r="BD4300" s="120"/>
      <c r="BE4300" s="120"/>
      <c r="BF4300" s="120"/>
      <c r="BG4300" s="117"/>
      <c r="BH4300" s="117"/>
    </row>
    <row r="4301" spans="55:60" x14ac:dyDescent="0.2">
      <c r="BC4301" s="120"/>
      <c r="BD4301" s="120"/>
      <c r="BE4301" s="120"/>
      <c r="BF4301" s="120"/>
      <c r="BG4301" s="117"/>
      <c r="BH4301" s="117"/>
    </row>
    <row r="4302" spans="55:60" x14ac:dyDescent="0.2">
      <c r="BC4302" s="120"/>
      <c r="BD4302" s="120"/>
      <c r="BE4302" s="120"/>
      <c r="BF4302" s="120"/>
      <c r="BG4302" s="117"/>
      <c r="BH4302" s="117"/>
    </row>
    <row r="4303" spans="55:60" x14ac:dyDescent="0.2">
      <c r="BC4303" s="120"/>
      <c r="BD4303" s="120"/>
      <c r="BE4303" s="120"/>
      <c r="BF4303" s="120"/>
      <c r="BG4303" s="117"/>
      <c r="BH4303" s="117"/>
    </row>
    <row r="4304" spans="55:60" x14ac:dyDescent="0.2">
      <c r="BC4304" s="120"/>
      <c r="BD4304" s="120"/>
      <c r="BE4304" s="120"/>
      <c r="BF4304" s="120"/>
      <c r="BG4304" s="117"/>
      <c r="BH4304" s="117"/>
    </row>
    <row r="4305" spans="55:60" x14ac:dyDescent="0.2">
      <c r="BC4305" s="120"/>
      <c r="BD4305" s="120"/>
      <c r="BE4305" s="120"/>
      <c r="BF4305" s="120"/>
      <c r="BG4305" s="117"/>
      <c r="BH4305" s="117"/>
    </row>
    <row r="4306" spans="55:60" x14ac:dyDescent="0.2">
      <c r="BC4306" s="120"/>
      <c r="BD4306" s="120"/>
      <c r="BE4306" s="120"/>
      <c r="BF4306" s="120"/>
      <c r="BG4306" s="117"/>
      <c r="BH4306" s="117"/>
    </row>
    <row r="4307" spans="55:60" x14ac:dyDescent="0.2">
      <c r="BC4307" s="120"/>
      <c r="BD4307" s="120"/>
      <c r="BE4307" s="120"/>
      <c r="BF4307" s="120"/>
      <c r="BG4307" s="117"/>
      <c r="BH4307" s="117"/>
    </row>
    <row r="4308" spans="55:60" x14ac:dyDescent="0.2">
      <c r="BC4308" s="120"/>
      <c r="BD4308" s="120"/>
      <c r="BE4308" s="120"/>
      <c r="BF4308" s="120"/>
      <c r="BG4308" s="117"/>
      <c r="BH4308" s="117"/>
    </row>
    <row r="4309" spans="55:60" x14ac:dyDescent="0.2">
      <c r="BC4309" s="120"/>
      <c r="BD4309" s="120"/>
      <c r="BE4309" s="120"/>
      <c r="BF4309" s="120"/>
      <c r="BG4309" s="117"/>
      <c r="BH4309" s="117"/>
    </row>
    <row r="4310" spans="55:60" x14ac:dyDescent="0.2">
      <c r="BC4310" s="120"/>
      <c r="BD4310" s="120"/>
      <c r="BE4310" s="120"/>
      <c r="BF4310" s="120"/>
      <c r="BG4310" s="117"/>
      <c r="BH4310" s="117"/>
    </row>
    <row r="4311" spans="55:60" x14ac:dyDescent="0.2">
      <c r="BC4311" s="120"/>
      <c r="BD4311" s="120"/>
      <c r="BE4311" s="120"/>
      <c r="BF4311" s="120"/>
      <c r="BG4311" s="117"/>
      <c r="BH4311" s="117"/>
    </row>
    <row r="4312" spans="55:60" x14ac:dyDescent="0.2">
      <c r="BC4312" s="120"/>
      <c r="BD4312" s="120"/>
      <c r="BE4312" s="120"/>
      <c r="BF4312" s="120"/>
      <c r="BG4312" s="117"/>
      <c r="BH4312" s="117"/>
    </row>
    <row r="4313" spans="55:60" x14ac:dyDescent="0.2">
      <c r="BC4313" s="120"/>
      <c r="BD4313" s="120"/>
      <c r="BE4313" s="120"/>
      <c r="BF4313" s="120"/>
      <c r="BG4313" s="117"/>
      <c r="BH4313" s="117"/>
    </row>
    <row r="4314" spans="55:60" x14ac:dyDescent="0.2">
      <c r="BC4314" s="120"/>
      <c r="BD4314" s="120"/>
      <c r="BE4314" s="120"/>
      <c r="BF4314" s="120"/>
      <c r="BG4314" s="117"/>
      <c r="BH4314" s="117"/>
    </row>
    <row r="4315" spans="55:60" x14ac:dyDescent="0.2">
      <c r="BC4315" s="120"/>
      <c r="BD4315" s="120"/>
      <c r="BE4315" s="120"/>
      <c r="BF4315" s="120"/>
      <c r="BG4315" s="117"/>
      <c r="BH4315" s="117"/>
    </row>
    <row r="4316" spans="55:60" x14ac:dyDescent="0.2">
      <c r="BC4316" s="120"/>
      <c r="BD4316" s="120"/>
      <c r="BE4316" s="120"/>
      <c r="BF4316" s="120"/>
      <c r="BG4316" s="117"/>
      <c r="BH4316" s="117"/>
    </row>
    <row r="4317" spans="55:60" x14ac:dyDescent="0.2">
      <c r="BC4317" s="120"/>
      <c r="BD4317" s="120"/>
      <c r="BE4317" s="120"/>
      <c r="BF4317" s="120"/>
      <c r="BG4317" s="117"/>
      <c r="BH4317" s="117"/>
    </row>
    <row r="4318" spans="55:60" x14ac:dyDescent="0.2">
      <c r="BC4318" s="120"/>
      <c r="BD4318" s="120"/>
      <c r="BE4318" s="120"/>
      <c r="BF4318" s="120"/>
      <c r="BG4318" s="117"/>
      <c r="BH4318" s="117"/>
    </row>
    <row r="4319" spans="55:60" x14ac:dyDescent="0.2">
      <c r="BC4319" s="120"/>
      <c r="BD4319" s="120"/>
      <c r="BE4319" s="120"/>
      <c r="BF4319" s="120"/>
      <c r="BG4319" s="117"/>
      <c r="BH4319" s="117"/>
    </row>
    <row r="4320" spans="55:60" x14ac:dyDescent="0.2">
      <c r="BC4320" s="120"/>
      <c r="BD4320" s="120"/>
      <c r="BE4320" s="120"/>
      <c r="BF4320" s="120"/>
      <c r="BG4320" s="117"/>
      <c r="BH4320" s="117"/>
    </row>
    <row r="4321" spans="55:60" x14ac:dyDescent="0.2">
      <c r="BC4321" s="120"/>
      <c r="BD4321" s="120"/>
      <c r="BE4321" s="120"/>
      <c r="BF4321" s="120"/>
      <c r="BG4321" s="117"/>
      <c r="BH4321" s="117"/>
    </row>
    <row r="4322" spans="55:60" x14ac:dyDescent="0.2">
      <c r="BC4322" s="120"/>
      <c r="BD4322" s="120"/>
      <c r="BE4322" s="120"/>
      <c r="BF4322" s="120"/>
      <c r="BG4322" s="117"/>
      <c r="BH4322" s="117"/>
    </row>
    <row r="4323" spans="55:60" x14ac:dyDescent="0.2">
      <c r="BC4323" s="120"/>
      <c r="BD4323" s="120"/>
      <c r="BE4323" s="120"/>
      <c r="BF4323" s="120"/>
      <c r="BG4323" s="117"/>
      <c r="BH4323" s="117"/>
    </row>
    <row r="4324" spans="55:60" x14ac:dyDescent="0.2">
      <c r="BC4324" s="120"/>
      <c r="BD4324" s="120"/>
      <c r="BE4324" s="120"/>
      <c r="BF4324" s="120"/>
      <c r="BG4324" s="117"/>
      <c r="BH4324" s="117"/>
    </row>
    <row r="4325" spans="55:60" x14ac:dyDescent="0.2">
      <c r="BC4325" s="120"/>
      <c r="BD4325" s="120"/>
      <c r="BE4325" s="120"/>
      <c r="BF4325" s="120"/>
      <c r="BG4325" s="117"/>
      <c r="BH4325" s="117"/>
    </row>
    <row r="4326" spans="55:60" x14ac:dyDescent="0.2">
      <c r="BC4326" s="120"/>
      <c r="BD4326" s="120"/>
      <c r="BE4326" s="120"/>
      <c r="BF4326" s="120"/>
      <c r="BG4326" s="117"/>
      <c r="BH4326" s="117"/>
    </row>
    <row r="4327" spans="55:60" x14ac:dyDescent="0.2">
      <c r="BC4327" s="120"/>
      <c r="BD4327" s="120"/>
      <c r="BE4327" s="120"/>
      <c r="BF4327" s="120"/>
      <c r="BG4327" s="117"/>
      <c r="BH4327" s="117"/>
    </row>
    <row r="4328" spans="55:60" x14ac:dyDescent="0.2">
      <c r="BC4328" s="120"/>
      <c r="BD4328" s="120"/>
      <c r="BE4328" s="120"/>
      <c r="BF4328" s="120"/>
      <c r="BG4328" s="117"/>
      <c r="BH4328" s="117"/>
    </row>
    <row r="4329" spans="55:60" x14ac:dyDescent="0.2">
      <c r="BC4329" s="120"/>
      <c r="BD4329" s="120"/>
      <c r="BE4329" s="120"/>
      <c r="BF4329" s="120"/>
      <c r="BG4329" s="117"/>
      <c r="BH4329" s="117"/>
    </row>
    <row r="4330" spans="55:60" x14ac:dyDescent="0.2">
      <c r="BC4330" s="120"/>
      <c r="BD4330" s="120"/>
      <c r="BE4330" s="120"/>
      <c r="BF4330" s="120"/>
      <c r="BG4330" s="117"/>
      <c r="BH4330" s="117"/>
    </row>
    <row r="4331" spans="55:60" x14ac:dyDescent="0.2">
      <c r="BC4331" s="120"/>
      <c r="BD4331" s="120"/>
      <c r="BE4331" s="120"/>
      <c r="BF4331" s="120"/>
      <c r="BG4331" s="117"/>
      <c r="BH4331" s="117"/>
    </row>
    <row r="4332" spans="55:60" x14ac:dyDescent="0.2">
      <c r="BC4332" s="120"/>
      <c r="BD4332" s="120"/>
      <c r="BE4332" s="120"/>
      <c r="BF4332" s="120"/>
      <c r="BG4332" s="117"/>
      <c r="BH4332" s="117"/>
    </row>
    <row r="4333" spans="55:60" x14ac:dyDescent="0.2">
      <c r="BC4333" s="120"/>
      <c r="BD4333" s="120"/>
      <c r="BE4333" s="120"/>
      <c r="BF4333" s="120"/>
      <c r="BG4333" s="117"/>
      <c r="BH4333" s="117"/>
    </row>
    <row r="4334" spans="55:60" x14ac:dyDescent="0.2">
      <c r="BC4334" s="120"/>
      <c r="BD4334" s="120"/>
      <c r="BE4334" s="120"/>
      <c r="BF4334" s="120"/>
      <c r="BG4334" s="117"/>
      <c r="BH4334" s="117"/>
    </row>
    <row r="4335" spans="55:60" x14ac:dyDescent="0.2">
      <c r="BC4335" s="120"/>
      <c r="BD4335" s="120"/>
      <c r="BE4335" s="120"/>
      <c r="BF4335" s="120"/>
      <c r="BG4335" s="117"/>
      <c r="BH4335" s="117"/>
    </row>
    <row r="4336" spans="55:60" x14ac:dyDescent="0.2">
      <c r="BC4336" s="120"/>
      <c r="BD4336" s="120"/>
      <c r="BE4336" s="120"/>
      <c r="BF4336" s="120"/>
      <c r="BG4336" s="117"/>
      <c r="BH4336" s="117"/>
    </row>
    <row r="4337" spans="55:60" x14ac:dyDescent="0.2">
      <c r="BC4337" s="120"/>
      <c r="BD4337" s="120"/>
      <c r="BE4337" s="120"/>
      <c r="BF4337" s="120"/>
      <c r="BG4337" s="117"/>
      <c r="BH4337" s="117"/>
    </row>
    <row r="4338" spans="55:60" x14ac:dyDescent="0.2">
      <c r="BC4338" s="120"/>
      <c r="BD4338" s="120"/>
      <c r="BE4338" s="120"/>
      <c r="BF4338" s="120"/>
      <c r="BG4338" s="117"/>
      <c r="BH4338" s="117"/>
    </row>
    <row r="4339" spans="55:60" x14ac:dyDescent="0.2">
      <c r="BC4339" s="120"/>
      <c r="BD4339" s="120"/>
      <c r="BE4339" s="120"/>
      <c r="BF4339" s="120"/>
      <c r="BG4339" s="117"/>
      <c r="BH4339" s="117"/>
    </row>
    <row r="4340" spans="55:60" x14ac:dyDescent="0.2">
      <c r="BC4340" s="120"/>
      <c r="BD4340" s="120"/>
      <c r="BE4340" s="120"/>
      <c r="BF4340" s="120"/>
      <c r="BG4340" s="117"/>
      <c r="BH4340" s="117"/>
    </row>
    <row r="4341" spans="55:60" x14ac:dyDescent="0.2">
      <c r="BC4341" s="120"/>
      <c r="BD4341" s="120"/>
      <c r="BE4341" s="120"/>
      <c r="BF4341" s="120"/>
      <c r="BG4341" s="117"/>
      <c r="BH4341" s="117"/>
    </row>
    <row r="4342" spans="55:60" x14ac:dyDescent="0.2">
      <c r="BC4342" s="120"/>
      <c r="BD4342" s="120"/>
      <c r="BE4342" s="120"/>
      <c r="BF4342" s="120"/>
      <c r="BG4342" s="117"/>
      <c r="BH4342" s="117"/>
    </row>
    <row r="4343" spans="55:60" x14ac:dyDescent="0.2">
      <c r="BC4343" s="120"/>
      <c r="BD4343" s="120"/>
      <c r="BE4343" s="120"/>
      <c r="BF4343" s="120"/>
      <c r="BG4343" s="117"/>
      <c r="BH4343" s="117"/>
    </row>
    <row r="4344" spans="55:60" x14ac:dyDescent="0.2">
      <c r="BC4344" s="120"/>
      <c r="BD4344" s="120"/>
      <c r="BE4344" s="120"/>
      <c r="BF4344" s="120"/>
      <c r="BG4344" s="117"/>
      <c r="BH4344" s="117"/>
    </row>
    <row r="4345" spans="55:60" x14ac:dyDescent="0.2">
      <c r="BC4345" s="120"/>
      <c r="BD4345" s="120"/>
      <c r="BE4345" s="120"/>
      <c r="BF4345" s="120"/>
      <c r="BG4345" s="117"/>
      <c r="BH4345" s="117"/>
    </row>
    <row r="4346" spans="55:60" x14ac:dyDescent="0.2">
      <c r="BC4346" s="120"/>
      <c r="BD4346" s="120"/>
      <c r="BE4346" s="120"/>
      <c r="BF4346" s="120"/>
      <c r="BG4346" s="117"/>
      <c r="BH4346" s="117"/>
    </row>
    <row r="4347" spans="55:60" x14ac:dyDescent="0.2">
      <c r="BC4347" s="120"/>
      <c r="BD4347" s="120"/>
      <c r="BE4347" s="120"/>
      <c r="BF4347" s="120"/>
      <c r="BG4347" s="117"/>
      <c r="BH4347" s="117"/>
    </row>
    <row r="4348" spans="55:60" x14ac:dyDescent="0.2">
      <c r="BC4348" s="120"/>
      <c r="BD4348" s="120"/>
      <c r="BE4348" s="120"/>
      <c r="BF4348" s="120"/>
      <c r="BG4348" s="117"/>
      <c r="BH4348" s="117"/>
    </row>
    <row r="4349" spans="55:60" x14ac:dyDescent="0.2">
      <c r="BC4349" s="120"/>
      <c r="BD4349" s="120"/>
      <c r="BE4349" s="120"/>
      <c r="BF4349" s="120"/>
      <c r="BG4349" s="117"/>
      <c r="BH4349" s="117"/>
    </row>
    <row r="4350" spans="55:60" x14ac:dyDescent="0.2">
      <c r="BC4350" s="120"/>
      <c r="BD4350" s="120"/>
      <c r="BE4350" s="120"/>
      <c r="BF4350" s="120"/>
      <c r="BG4350" s="117"/>
      <c r="BH4350" s="117"/>
    </row>
    <row r="4351" spans="55:60" x14ac:dyDescent="0.2">
      <c r="BC4351" s="120"/>
      <c r="BD4351" s="120"/>
      <c r="BE4351" s="120"/>
      <c r="BF4351" s="120"/>
      <c r="BG4351" s="117"/>
      <c r="BH4351" s="117"/>
    </row>
    <row r="4352" spans="55:60" x14ac:dyDescent="0.2">
      <c r="BC4352" s="120"/>
      <c r="BD4352" s="120"/>
      <c r="BE4352" s="120"/>
      <c r="BF4352" s="120"/>
      <c r="BG4352" s="117"/>
      <c r="BH4352" s="117"/>
    </row>
    <row r="4353" spans="55:60" x14ac:dyDescent="0.2">
      <c r="BC4353" s="120"/>
      <c r="BD4353" s="120"/>
      <c r="BE4353" s="120"/>
      <c r="BF4353" s="120"/>
      <c r="BG4353" s="117"/>
      <c r="BH4353" s="117"/>
    </row>
    <row r="4354" spans="55:60" x14ac:dyDescent="0.2">
      <c r="BC4354" s="120"/>
      <c r="BD4354" s="120"/>
      <c r="BE4354" s="120"/>
      <c r="BF4354" s="120"/>
      <c r="BG4354" s="117"/>
      <c r="BH4354" s="117"/>
    </row>
    <row r="4355" spans="55:60" x14ac:dyDescent="0.2">
      <c r="BC4355" s="120"/>
      <c r="BD4355" s="120"/>
      <c r="BE4355" s="120"/>
      <c r="BF4355" s="120"/>
      <c r="BG4355" s="117"/>
      <c r="BH4355" s="117"/>
    </row>
    <row r="4356" spans="55:60" x14ac:dyDescent="0.2">
      <c r="BC4356" s="120"/>
      <c r="BD4356" s="120"/>
      <c r="BE4356" s="120"/>
      <c r="BF4356" s="120"/>
      <c r="BG4356" s="117"/>
      <c r="BH4356" s="117"/>
    </row>
    <row r="4357" spans="55:60" x14ac:dyDescent="0.2">
      <c r="BC4357" s="120"/>
      <c r="BD4357" s="120"/>
      <c r="BE4357" s="120"/>
      <c r="BF4357" s="120"/>
      <c r="BG4357" s="117"/>
      <c r="BH4357" s="117"/>
    </row>
    <row r="4358" spans="55:60" x14ac:dyDescent="0.2">
      <c r="BC4358" s="120"/>
      <c r="BD4358" s="120"/>
      <c r="BE4358" s="120"/>
      <c r="BF4358" s="120"/>
      <c r="BG4358" s="117"/>
      <c r="BH4358" s="117"/>
    </row>
    <row r="4359" spans="55:60" x14ac:dyDescent="0.2">
      <c r="BC4359" s="120"/>
      <c r="BD4359" s="120"/>
      <c r="BE4359" s="120"/>
      <c r="BF4359" s="120"/>
      <c r="BG4359" s="117"/>
      <c r="BH4359" s="117"/>
    </row>
    <row r="4360" spans="55:60" x14ac:dyDescent="0.2">
      <c r="BC4360" s="120"/>
      <c r="BD4360" s="120"/>
      <c r="BE4360" s="120"/>
      <c r="BF4360" s="120"/>
      <c r="BG4360" s="117"/>
      <c r="BH4360" s="117"/>
    </row>
    <row r="4361" spans="55:60" x14ac:dyDescent="0.2">
      <c r="BC4361" s="120"/>
      <c r="BD4361" s="120"/>
      <c r="BE4361" s="120"/>
      <c r="BF4361" s="120"/>
      <c r="BG4361" s="117"/>
      <c r="BH4361" s="117"/>
    </row>
    <row r="4362" spans="55:60" x14ac:dyDescent="0.2">
      <c r="BC4362" s="120"/>
      <c r="BD4362" s="120"/>
      <c r="BE4362" s="120"/>
      <c r="BF4362" s="120"/>
      <c r="BG4362" s="117"/>
      <c r="BH4362" s="117"/>
    </row>
    <row r="4363" spans="55:60" x14ac:dyDescent="0.2">
      <c r="BC4363" s="120"/>
      <c r="BD4363" s="120"/>
      <c r="BE4363" s="120"/>
      <c r="BF4363" s="120"/>
      <c r="BG4363" s="117"/>
      <c r="BH4363" s="117"/>
    </row>
    <row r="4364" spans="55:60" x14ac:dyDescent="0.2">
      <c r="BC4364" s="120"/>
      <c r="BD4364" s="120"/>
      <c r="BE4364" s="120"/>
      <c r="BF4364" s="120"/>
      <c r="BG4364" s="117"/>
      <c r="BH4364" s="117"/>
    </row>
    <row r="4365" spans="55:60" x14ac:dyDescent="0.2">
      <c r="BC4365" s="120"/>
      <c r="BD4365" s="120"/>
      <c r="BE4365" s="120"/>
      <c r="BF4365" s="120"/>
      <c r="BG4365" s="117"/>
      <c r="BH4365" s="117"/>
    </row>
    <row r="4366" spans="55:60" x14ac:dyDescent="0.2">
      <c r="BC4366" s="120"/>
      <c r="BD4366" s="120"/>
      <c r="BE4366" s="120"/>
      <c r="BF4366" s="120"/>
      <c r="BG4366" s="117"/>
      <c r="BH4366" s="117"/>
    </row>
    <row r="4367" spans="55:60" x14ac:dyDescent="0.2">
      <c r="BC4367" s="120"/>
      <c r="BD4367" s="120"/>
      <c r="BE4367" s="120"/>
      <c r="BF4367" s="120"/>
      <c r="BG4367" s="117"/>
      <c r="BH4367" s="117"/>
    </row>
    <row r="4368" spans="55:60" x14ac:dyDescent="0.2">
      <c r="BC4368" s="120"/>
      <c r="BD4368" s="120"/>
      <c r="BE4368" s="120"/>
      <c r="BF4368" s="120"/>
      <c r="BG4368" s="117"/>
      <c r="BH4368" s="117"/>
    </row>
    <row r="4369" spans="55:60" x14ac:dyDescent="0.2">
      <c r="BC4369" s="120"/>
      <c r="BD4369" s="120"/>
      <c r="BE4369" s="120"/>
      <c r="BF4369" s="120"/>
      <c r="BG4369" s="117"/>
      <c r="BH4369" s="117"/>
    </row>
    <row r="4370" spans="55:60" x14ac:dyDescent="0.2">
      <c r="BC4370" s="120"/>
      <c r="BD4370" s="120"/>
      <c r="BE4370" s="120"/>
      <c r="BF4370" s="120"/>
      <c r="BG4370" s="117"/>
      <c r="BH4370" s="117"/>
    </row>
    <row r="4371" spans="55:60" x14ac:dyDescent="0.2">
      <c r="BC4371" s="120"/>
      <c r="BD4371" s="120"/>
      <c r="BE4371" s="120"/>
      <c r="BF4371" s="120"/>
      <c r="BG4371" s="117"/>
      <c r="BH4371" s="117"/>
    </row>
    <row r="4372" spans="55:60" x14ac:dyDescent="0.2">
      <c r="BC4372" s="120"/>
      <c r="BD4372" s="120"/>
      <c r="BE4372" s="120"/>
      <c r="BF4372" s="120"/>
      <c r="BG4372" s="117"/>
      <c r="BH4372" s="117"/>
    </row>
    <row r="4373" spans="55:60" x14ac:dyDescent="0.2">
      <c r="BC4373" s="120"/>
      <c r="BD4373" s="120"/>
      <c r="BE4373" s="120"/>
      <c r="BF4373" s="120"/>
      <c r="BG4373" s="117"/>
      <c r="BH4373" s="117"/>
    </row>
    <row r="4374" spans="55:60" x14ac:dyDescent="0.2">
      <c r="BC4374" s="120"/>
      <c r="BD4374" s="120"/>
      <c r="BE4374" s="120"/>
      <c r="BF4374" s="120"/>
      <c r="BG4374" s="117"/>
      <c r="BH4374" s="117"/>
    </row>
    <row r="4375" spans="55:60" x14ac:dyDescent="0.2">
      <c r="BC4375" s="120"/>
      <c r="BD4375" s="120"/>
      <c r="BE4375" s="120"/>
      <c r="BF4375" s="120"/>
      <c r="BG4375" s="117"/>
      <c r="BH4375" s="117"/>
    </row>
    <row r="4376" spans="55:60" x14ac:dyDescent="0.2">
      <c r="BC4376" s="120"/>
      <c r="BD4376" s="120"/>
      <c r="BE4376" s="120"/>
      <c r="BF4376" s="120"/>
      <c r="BG4376" s="117"/>
      <c r="BH4376" s="117"/>
    </row>
    <row r="4377" spans="55:60" x14ac:dyDescent="0.2">
      <c r="BC4377" s="120"/>
      <c r="BD4377" s="120"/>
      <c r="BE4377" s="120"/>
      <c r="BF4377" s="120"/>
      <c r="BG4377" s="117"/>
      <c r="BH4377" s="117"/>
    </row>
    <row r="4378" spans="55:60" x14ac:dyDescent="0.2">
      <c r="BC4378" s="120"/>
      <c r="BD4378" s="120"/>
      <c r="BE4378" s="120"/>
      <c r="BF4378" s="120"/>
      <c r="BG4378" s="117"/>
      <c r="BH4378" s="117"/>
    </row>
    <row r="4379" spans="55:60" x14ac:dyDescent="0.2">
      <c r="BC4379" s="120"/>
      <c r="BD4379" s="120"/>
      <c r="BE4379" s="120"/>
      <c r="BF4379" s="120"/>
      <c r="BG4379" s="117"/>
      <c r="BH4379" s="117"/>
    </row>
    <row r="4380" spans="55:60" x14ac:dyDescent="0.2">
      <c r="BC4380" s="120"/>
      <c r="BD4380" s="120"/>
      <c r="BE4380" s="120"/>
      <c r="BF4380" s="120"/>
      <c r="BG4380" s="117"/>
      <c r="BH4380" s="117"/>
    </row>
    <row r="4381" spans="55:60" x14ac:dyDescent="0.2">
      <c r="BC4381" s="120"/>
      <c r="BD4381" s="120"/>
      <c r="BE4381" s="120"/>
      <c r="BF4381" s="120"/>
      <c r="BG4381" s="117"/>
      <c r="BH4381" s="117"/>
    </row>
    <row r="4382" spans="55:60" x14ac:dyDescent="0.2">
      <c r="BC4382" s="120"/>
      <c r="BD4382" s="120"/>
      <c r="BE4382" s="120"/>
      <c r="BF4382" s="120"/>
      <c r="BG4382" s="117"/>
      <c r="BH4382" s="117"/>
    </row>
    <row r="4383" spans="55:60" x14ac:dyDescent="0.2">
      <c r="BC4383" s="120"/>
      <c r="BD4383" s="120"/>
      <c r="BE4383" s="120"/>
      <c r="BF4383" s="120"/>
      <c r="BG4383" s="117"/>
      <c r="BH4383" s="117"/>
    </row>
    <row r="4384" spans="55:60" x14ac:dyDescent="0.2">
      <c r="BC4384" s="120"/>
      <c r="BD4384" s="120"/>
      <c r="BE4384" s="120"/>
      <c r="BF4384" s="120"/>
      <c r="BG4384" s="117"/>
      <c r="BH4384" s="117"/>
    </row>
    <row r="4385" spans="55:60" x14ac:dyDescent="0.2">
      <c r="BC4385" s="120"/>
      <c r="BD4385" s="120"/>
      <c r="BE4385" s="120"/>
      <c r="BF4385" s="120"/>
      <c r="BG4385" s="117"/>
      <c r="BH4385" s="117"/>
    </row>
    <row r="4386" spans="55:60" x14ac:dyDescent="0.2">
      <c r="BC4386" s="120"/>
      <c r="BD4386" s="120"/>
      <c r="BE4386" s="120"/>
      <c r="BF4386" s="120"/>
      <c r="BG4386" s="117"/>
      <c r="BH4386" s="117"/>
    </row>
    <row r="4387" spans="55:60" x14ac:dyDescent="0.2">
      <c r="BC4387" s="120"/>
      <c r="BD4387" s="120"/>
      <c r="BE4387" s="120"/>
      <c r="BF4387" s="120"/>
      <c r="BG4387" s="117"/>
      <c r="BH4387" s="117"/>
    </row>
    <row r="4388" spans="55:60" x14ac:dyDescent="0.2">
      <c r="BC4388" s="120"/>
      <c r="BD4388" s="120"/>
      <c r="BE4388" s="120"/>
      <c r="BF4388" s="120"/>
      <c r="BG4388" s="117"/>
      <c r="BH4388" s="117"/>
    </row>
    <row r="4389" spans="55:60" x14ac:dyDescent="0.2">
      <c r="BC4389" s="120"/>
      <c r="BD4389" s="120"/>
      <c r="BE4389" s="120"/>
      <c r="BF4389" s="120"/>
      <c r="BG4389" s="117"/>
      <c r="BH4389" s="117"/>
    </row>
    <row r="4390" spans="55:60" x14ac:dyDescent="0.2">
      <c r="BC4390" s="120"/>
      <c r="BD4390" s="120"/>
      <c r="BE4390" s="120"/>
      <c r="BF4390" s="120"/>
      <c r="BG4390" s="117"/>
      <c r="BH4390" s="117"/>
    </row>
    <row r="4391" spans="55:60" x14ac:dyDescent="0.2">
      <c r="BC4391" s="120"/>
      <c r="BD4391" s="120"/>
      <c r="BE4391" s="120"/>
      <c r="BF4391" s="120"/>
      <c r="BG4391" s="117"/>
      <c r="BH4391" s="117"/>
    </row>
    <row r="4392" spans="55:60" x14ac:dyDescent="0.2">
      <c r="BC4392" s="120"/>
      <c r="BD4392" s="120"/>
      <c r="BE4392" s="120"/>
      <c r="BF4392" s="120"/>
      <c r="BG4392" s="117"/>
      <c r="BH4392" s="117"/>
    </row>
    <row r="4393" spans="55:60" x14ac:dyDescent="0.2">
      <c r="BC4393" s="120"/>
      <c r="BD4393" s="120"/>
      <c r="BE4393" s="120"/>
      <c r="BF4393" s="120"/>
      <c r="BG4393" s="117"/>
      <c r="BH4393" s="117"/>
    </row>
    <row r="4394" spans="55:60" x14ac:dyDescent="0.2">
      <c r="BC4394" s="120"/>
      <c r="BD4394" s="120"/>
      <c r="BE4394" s="120"/>
      <c r="BF4394" s="120"/>
      <c r="BG4394" s="117"/>
      <c r="BH4394" s="117"/>
    </row>
    <row r="4395" spans="55:60" x14ac:dyDescent="0.2">
      <c r="BC4395" s="120"/>
      <c r="BD4395" s="120"/>
      <c r="BE4395" s="120"/>
      <c r="BF4395" s="120"/>
      <c r="BG4395" s="117"/>
      <c r="BH4395" s="117"/>
    </row>
    <row r="4396" spans="55:60" x14ac:dyDescent="0.2">
      <c r="BC4396" s="120"/>
      <c r="BD4396" s="120"/>
      <c r="BE4396" s="120"/>
      <c r="BF4396" s="120"/>
      <c r="BG4396" s="117"/>
      <c r="BH4396" s="117"/>
    </row>
    <row r="4397" spans="55:60" x14ac:dyDescent="0.2">
      <c r="BC4397" s="120"/>
      <c r="BD4397" s="120"/>
      <c r="BE4397" s="120"/>
      <c r="BF4397" s="120"/>
      <c r="BG4397" s="117"/>
      <c r="BH4397" s="117"/>
    </row>
    <row r="4398" spans="55:60" x14ac:dyDescent="0.2">
      <c r="BC4398" s="120"/>
      <c r="BD4398" s="120"/>
      <c r="BE4398" s="120"/>
      <c r="BF4398" s="120"/>
      <c r="BG4398" s="117"/>
      <c r="BH4398" s="117"/>
    </row>
    <row r="4399" spans="55:60" x14ac:dyDescent="0.2">
      <c r="BC4399" s="120"/>
      <c r="BD4399" s="120"/>
      <c r="BE4399" s="120"/>
      <c r="BF4399" s="120"/>
      <c r="BG4399" s="117"/>
      <c r="BH4399" s="117"/>
    </row>
    <row r="4400" spans="55:60" x14ac:dyDescent="0.2">
      <c r="BC4400" s="120"/>
      <c r="BD4400" s="120"/>
      <c r="BE4400" s="120"/>
      <c r="BF4400" s="120"/>
      <c r="BG4400" s="117"/>
      <c r="BH4400" s="117"/>
    </row>
    <row r="4401" spans="55:60" x14ac:dyDescent="0.2">
      <c r="BC4401" s="120"/>
      <c r="BD4401" s="120"/>
      <c r="BE4401" s="120"/>
      <c r="BF4401" s="120"/>
      <c r="BG4401" s="117"/>
      <c r="BH4401" s="117"/>
    </row>
    <row r="4402" spans="55:60" x14ac:dyDescent="0.2">
      <c r="BC4402" s="120"/>
      <c r="BD4402" s="120"/>
      <c r="BE4402" s="120"/>
      <c r="BF4402" s="120"/>
      <c r="BG4402" s="117"/>
      <c r="BH4402" s="117"/>
    </row>
    <row r="4403" spans="55:60" x14ac:dyDescent="0.2">
      <c r="BC4403" s="120"/>
      <c r="BD4403" s="120"/>
      <c r="BE4403" s="120"/>
      <c r="BF4403" s="120"/>
      <c r="BG4403" s="117"/>
      <c r="BH4403" s="117"/>
    </row>
    <row r="4404" spans="55:60" x14ac:dyDescent="0.2">
      <c r="BC4404" s="120"/>
      <c r="BD4404" s="120"/>
      <c r="BE4404" s="120"/>
      <c r="BF4404" s="120"/>
      <c r="BG4404" s="117"/>
      <c r="BH4404" s="117"/>
    </row>
    <row r="4405" spans="55:60" x14ac:dyDescent="0.2">
      <c r="BC4405" s="120"/>
      <c r="BD4405" s="120"/>
      <c r="BE4405" s="120"/>
      <c r="BF4405" s="120"/>
      <c r="BG4405" s="117"/>
      <c r="BH4405" s="117"/>
    </row>
    <row r="4406" spans="55:60" x14ac:dyDescent="0.2">
      <c r="BC4406" s="120"/>
      <c r="BD4406" s="120"/>
      <c r="BE4406" s="120"/>
      <c r="BF4406" s="120"/>
      <c r="BG4406" s="117"/>
      <c r="BH4406" s="117"/>
    </row>
    <row r="4407" spans="55:60" x14ac:dyDescent="0.2">
      <c r="BC4407" s="120"/>
      <c r="BD4407" s="120"/>
      <c r="BE4407" s="120"/>
      <c r="BF4407" s="120"/>
      <c r="BG4407" s="117"/>
      <c r="BH4407" s="117"/>
    </row>
    <row r="4408" spans="55:60" x14ac:dyDescent="0.2">
      <c r="BC4408" s="120"/>
      <c r="BD4408" s="120"/>
      <c r="BE4408" s="120"/>
      <c r="BF4408" s="120"/>
      <c r="BG4408" s="117"/>
      <c r="BH4408" s="117"/>
    </row>
    <row r="4409" spans="55:60" x14ac:dyDescent="0.2">
      <c r="BC4409" s="120"/>
      <c r="BD4409" s="120"/>
      <c r="BE4409" s="120"/>
      <c r="BF4409" s="120"/>
      <c r="BG4409" s="117"/>
      <c r="BH4409" s="117"/>
    </row>
    <row r="4410" spans="55:60" x14ac:dyDescent="0.2">
      <c r="BC4410" s="120"/>
      <c r="BD4410" s="120"/>
      <c r="BE4410" s="120"/>
      <c r="BF4410" s="120"/>
      <c r="BG4410" s="117"/>
      <c r="BH4410" s="117"/>
    </row>
    <row r="4411" spans="55:60" x14ac:dyDescent="0.2">
      <c r="BC4411" s="120"/>
      <c r="BD4411" s="120"/>
      <c r="BE4411" s="120"/>
      <c r="BF4411" s="120"/>
      <c r="BG4411" s="117"/>
      <c r="BH4411" s="117"/>
    </row>
    <row r="4412" spans="55:60" x14ac:dyDescent="0.2">
      <c r="BC4412" s="120"/>
      <c r="BD4412" s="120"/>
      <c r="BE4412" s="120"/>
      <c r="BF4412" s="120"/>
      <c r="BG4412" s="117"/>
      <c r="BH4412" s="117"/>
    </row>
    <row r="4413" spans="55:60" x14ac:dyDescent="0.2">
      <c r="BC4413" s="120"/>
      <c r="BD4413" s="120"/>
      <c r="BE4413" s="120"/>
      <c r="BF4413" s="120"/>
      <c r="BG4413" s="117"/>
      <c r="BH4413" s="117"/>
    </row>
    <row r="4414" spans="55:60" x14ac:dyDescent="0.2">
      <c r="BC4414" s="120"/>
      <c r="BD4414" s="120"/>
      <c r="BE4414" s="120"/>
      <c r="BF4414" s="120"/>
      <c r="BG4414" s="117"/>
      <c r="BH4414" s="117"/>
    </row>
    <row r="4415" spans="55:60" x14ac:dyDescent="0.2">
      <c r="BC4415" s="120"/>
      <c r="BD4415" s="120"/>
      <c r="BE4415" s="120"/>
      <c r="BF4415" s="120"/>
      <c r="BG4415" s="117"/>
      <c r="BH4415" s="117"/>
    </row>
    <row r="4416" spans="55:60" x14ac:dyDescent="0.2">
      <c r="BC4416" s="120"/>
      <c r="BD4416" s="120"/>
      <c r="BE4416" s="120"/>
      <c r="BF4416" s="120"/>
      <c r="BG4416" s="117"/>
      <c r="BH4416" s="117"/>
    </row>
    <row r="4417" spans="55:60" x14ac:dyDescent="0.2">
      <c r="BC4417" s="120"/>
      <c r="BD4417" s="120"/>
      <c r="BE4417" s="120"/>
      <c r="BF4417" s="120"/>
      <c r="BG4417" s="117"/>
      <c r="BH4417" s="117"/>
    </row>
    <row r="4418" spans="55:60" x14ac:dyDescent="0.2">
      <c r="BC4418" s="120"/>
      <c r="BD4418" s="120"/>
      <c r="BE4418" s="120"/>
      <c r="BF4418" s="120"/>
      <c r="BG4418" s="117"/>
      <c r="BH4418" s="117"/>
    </row>
    <row r="4419" spans="55:60" x14ac:dyDescent="0.2">
      <c r="BC4419" s="120"/>
      <c r="BD4419" s="120"/>
      <c r="BE4419" s="120"/>
      <c r="BF4419" s="120"/>
      <c r="BG4419" s="117"/>
      <c r="BH4419" s="117"/>
    </row>
    <row r="4420" spans="55:60" x14ac:dyDescent="0.2">
      <c r="BC4420" s="120"/>
      <c r="BD4420" s="120"/>
      <c r="BE4420" s="120"/>
      <c r="BF4420" s="120"/>
      <c r="BG4420" s="117"/>
      <c r="BH4420" s="117"/>
    </row>
    <row r="4421" spans="55:60" x14ac:dyDescent="0.2">
      <c r="BC4421" s="120"/>
      <c r="BD4421" s="120"/>
      <c r="BE4421" s="120"/>
      <c r="BF4421" s="120"/>
      <c r="BG4421" s="117"/>
      <c r="BH4421" s="117"/>
    </row>
    <row r="4422" spans="55:60" x14ac:dyDescent="0.2">
      <c r="BC4422" s="120"/>
      <c r="BD4422" s="120"/>
      <c r="BE4422" s="120"/>
      <c r="BF4422" s="120"/>
      <c r="BG4422" s="117"/>
      <c r="BH4422" s="117"/>
    </row>
    <row r="4423" spans="55:60" x14ac:dyDescent="0.2">
      <c r="BC4423" s="120"/>
      <c r="BD4423" s="120"/>
      <c r="BE4423" s="120"/>
      <c r="BF4423" s="120"/>
      <c r="BG4423" s="117"/>
      <c r="BH4423" s="117"/>
    </row>
    <row r="4424" spans="55:60" x14ac:dyDescent="0.2">
      <c r="BC4424" s="120"/>
      <c r="BD4424" s="120"/>
      <c r="BE4424" s="120"/>
      <c r="BF4424" s="120"/>
      <c r="BG4424" s="117"/>
      <c r="BH4424" s="117"/>
    </row>
    <row r="4425" spans="55:60" x14ac:dyDescent="0.2">
      <c r="BC4425" s="120"/>
      <c r="BD4425" s="120"/>
      <c r="BE4425" s="120"/>
      <c r="BF4425" s="120"/>
      <c r="BG4425" s="117"/>
      <c r="BH4425" s="117"/>
    </row>
    <row r="4426" spans="55:60" x14ac:dyDescent="0.2">
      <c r="BC4426" s="120"/>
      <c r="BD4426" s="120"/>
      <c r="BE4426" s="120"/>
      <c r="BF4426" s="120"/>
      <c r="BG4426" s="117"/>
      <c r="BH4426" s="117"/>
    </row>
    <row r="4427" spans="55:60" x14ac:dyDescent="0.2">
      <c r="BC4427" s="120"/>
      <c r="BD4427" s="120"/>
      <c r="BE4427" s="120"/>
      <c r="BF4427" s="120"/>
      <c r="BG4427" s="117"/>
      <c r="BH4427" s="117"/>
    </row>
    <row r="4428" spans="55:60" x14ac:dyDescent="0.2">
      <c r="BC4428" s="120"/>
      <c r="BD4428" s="120"/>
      <c r="BE4428" s="120"/>
      <c r="BF4428" s="120"/>
      <c r="BG4428" s="117"/>
      <c r="BH4428" s="117"/>
    </row>
    <row r="4429" spans="55:60" x14ac:dyDescent="0.2">
      <c r="BC4429" s="120"/>
      <c r="BD4429" s="120"/>
      <c r="BE4429" s="120"/>
      <c r="BF4429" s="120"/>
      <c r="BG4429" s="117"/>
      <c r="BH4429" s="117"/>
    </row>
    <row r="4430" spans="55:60" x14ac:dyDescent="0.2">
      <c r="BC4430" s="120"/>
      <c r="BD4430" s="120"/>
      <c r="BE4430" s="120"/>
      <c r="BF4430" s="120"/>
      <c r="BG4430" s="117"/>
      <c r="BH4430" s="117"/>
    </row>
    <row r="4431" spans="55:60" x14ac:dyDescent="0.2">
      <c r="BC4431" s="120"/>
      <c r="BD4431" s="120"/>
      <c r="BE4431" s="120"/>
      <c r="BF4431" s="120"/>
      <c r="BG4431" s="117"/>
      <c r="BH4431" s="117"/>
    </row>
    <row r="4432" spans="55:60" x14ac:dyDescent="0.2">
      <c r="BC4432" s="120"/>
      <c r="BD4432" s="120"/>
      <c r="BE4432" s="120"/>
      <c r="BF4432" s="120"/>
      <c r="BG4432" s="117"/>
      <c r="BH4432" s="117"/>
    </row>
    <row r="4433" spans="55:60" x14ac:dyDescent="0.2">
      <c r="BC4433" s="120"/>
      <c r="BD4433" s="120"/>
      <c r="BE4433" s="120"/>
      <c r="BF4433" s="120"/>
      <c r="BG4433" s="117"/>
      <c r="BH4433" s="117"/>
    </row>
    <row r="4434" spans="55:60" x14ac:dyDescent="0.2">
      <c r="BC4434" s="120"/>
      <c r="BD4434" s="120"/>
      <c r="BE4434" s="120"/>
      <c r="BF4434" s="120"/>
      <c r="BG4434" s="117"/>
      <c r="BH4434" s="117"/>
    </row>
    <row r="4435" spans="55:60" x14ac:dyDescent="0.2">
      <c r="BC4435" s="120"/>
      <c r="BD4435" s="120"/>
      <c r="BE4435" s="120"/>
      <c r="BF4435" s="120"/>
      <c r="BG4435" s="117"/>
      <c r="BH4435" s="117"/>
    </row>
    <row r="4436" spans="55:60" x14ac:dyDescent="0.2">
      <c r="BC4436" s="120"/>
      <c r="BD4436" s="120"/>
      <c r="BE4436" s="120"/>
      <c r="BF4436" s="120"/>
      <c r="BG4436" s="117"/>
      <c r="BH4436" s="117"/>
    </row>
    <row r="4437" spans="55:60" x14ac:dyDescent="0.2">
      <c r="BC4437" s="120"/>
      <c r="BD4437" s="120"/>
      <c r="BE4437" s="120"/>
      <c r="BF4437" s="120"/>
      <c r="BG4437" s="117"/>
      <c r="BH4437" s="117"/>
    </row>
    <row r="4438" spans="55:60" x14ac:dyDescent="0.2">
      <c r="BC4438" s="120"/>
      <c r="BD4438" s="120"/>
      <c r="BE4438" s="120"/>
      <c r="BF4438" s="120"/>
      <c r="BG4438" s="117"/>
      <c r="BH4438" s="117"/>
    </row>
    <row r="4439" spans="55:60" x14ac:dyDescent="0.2">
      <c r="BC4439" s="120"/>
      <c r="BD4439" s="120"/>
      <c r="BE4439" s="120"/>
      <c r="BF4439" s="120"/>
      <c r="BG4439" s="117"/>
      <c r="BH4439" s="117"/>
    </row>
    <row r="4440" spans="55:60" x14ac:dyDescent="0.2">
      <c r="BC4440" s="120"/>
      <c r="BD4440" s="120"/>
      <c r="BE4440" s="120"/>
      <c r="BF4440" s="120"/>
      <c r="BG4440" s="117"/>
      <c r="BH4440" s="117"/>
    </row>
    <row r="4441" spans="55:60" x14ac:dyDescent="0.2">
      <c r="BC4441" s="120"/>
      <c r="BD4441" s="120"/>
      <c r="BE4441" s="120"/>
      <c r="BF4441" s="120"/>
      <c r="BG4441" s="117"/>
      <c r="BH4441" s="117"/>
    </row>
    <row r="4442" spans="55:60" x14ac:dyDescent="0.2">
      <c r="BC4442" s="120"/>
      <c r="BD4442" s="120"/>
      <c r="BE4442" s="120"/>
      <c r="BF4442" s="120"/>
      <c r="BG4442" s="117"/>
      <c r="BH4442" s="117"/>
    </row>
    <row r="4443" spans="55:60" x14ac:dyDescent="0.2">
      <c r="BC4443" s="120"/>
      <c r="BD4443" s="120"/>
      <c r="BE4443" s="120"/>
      <c r="BF4443" s="120"/>
      <c r="BG4443" s="117"/>
      <c r="BH4443" s="117"/>
    </row>
    <row r="4444" spans="55:60" x14ac:dyDescent="0.2">
      <c r="BC4444" s="120"/>
      <c r="BD4444" s="120"/>
      <c r="BE4444" s="120"/>
      <c r="BF4444" s="120"/>
      <c r="BG4444" s="117"/>
      <c r="BH4444" s="117"/>
    </row>
    <row r="4445" spans="55:60" x14ac:dyDescent="0.2">
      <c r="BC4445" s="120"/>
      <c r="BD4445" s="120"/>
      <c r="BE4445" s="120"/>
      <c r="BF4445" s="120"/>
      <c r="BG4445" s="117"/>
      <c r="BH4445" s="117"/>
    </row>
    <row r="4446" spans="55:60" x14ac:dyDescent="0.2">
      <c r="BC4446" s="120"/>
      <c r="BD4446" s="120"/>
      <c r="BE4446" s="120"/>
      <c r="BF4446" s="120"/>
      <c r="BG4446" s="117"/>
      <c r="BH4446" s="117"/>
    </row>
    <row r="4447" spans="55:60" x14ac:dyDescent="0.2">
      <c r="BC4447" s="120"/>
      <c r="BD4447" s="120"/>
      <c r="BE4447" s="120"/>
      <c r="BF4447" s="120"/>
      <c r="BG4447" s="117"/>
      <c r="BH4447" s="117"/>
    </row>
    <row r="4448" spans="55:60" x14ac:dyDescent="0.2">
      <c r="BC4448" s="120"/>
      <c r="BD4448" s="120"/>
      <c r="BE4448" s="120"/>
      <c r="BF4448" s="120"/>
      <c r="BG4448" s="117"/>
      <c r="BH4448" s="117"/>
    </row>
    <row r="4449" spans="55:60" x14ac:dyDescent="0.2">
      <c r="BC4449" s="120"/>
      <c r="BD4449" s="120"/>
      <c r="BE4449" s="120"/>
      <c r="BF4449" s="120"/>
      <c r="BG4449" s="117"/>
      <c r="BH4449" s="117"/>
    </row>
    <row r="4450" spans="55:60" x14ac:dyDescent="0.2">
      <c r="BC4450" s="120"/>
      <c r="BD4450" s="120"/>
      <c r="BE4450" s="120"/>
      <c r="BF4450" s="120"/>
      <c r="BG4450" s="117"/>
      <c r="BH4450" s="117"/>
    </row>
    <row r="4451" spans="55:60" x14ac:dyDescent="0.2">
      <c r="BC4451" s="120"/>
      <c r="BD4451" s="120"/>
      <c r="BE4451" s="120"/>
      <c r="BF4451" s="120"/>
      <c r="BG4451" s="117"/>
      <c r="BH4451" s="117"/>
    </row>
    <row r="4452" spans="55:60" x14ac:dyDescent="0.2">
      <c r="BC4452" s="120"/>
      <c r="BD4452" s="120"/>
      <c r="BE4452" s="120"/>
      <c r="BF4452" s="120"/>
      <c r="BG4452" s="117"/>
      <c r="BH4452" s="117"/>
    </row>
    <row r="4453" spans="55:60" x14ac:dyDescent="0.2">
      <c r="BC4453" s="120"/>
      <c r="BD4453" s="120"/>
      <c r="BE4453" s="120"/>
      <c r="BF4453" s="120"/>
      <c r="BG4453" s="117"/>
      <c r="BH4453" s="117"/>
    </row>
    <row r="4454" spans="55:60" x14ac:dyDescent="0.2">
      <c r="BC4454" s="120"/>
      <c r="BD4454" s="120"/>
      <c r="BE4454" s="120"/>
      <c r="BF4454" s="120"/>
      <c r="BG4454" s="117"/>
      <c r="BH4454" s="117"/>
    </row>
    <row r="4455" spans="55:60" x14ac:dyDescent="0.2">
      <c r="BC4455" s="120"/>
      <c r="BD4455" s="120"/>
      <c r="BE4455" s="120"/>
      <c r="BF4455" s="120"/>
      <c r="BG4455" s="117"/>
      <c r="BH4455" s="117"/>
    </row>
    <row r="4456" spans="55:60" x14ac:dyDescent="0.2">
      <c r="BC4456" s="120"/>
      <c r="BD4456" s="120"/>
      <c r="BE4456" s="120"/>
      <c r="BF4456" s="120"/>
      <c r="BG4456" s="117"/>
      <c r="BH4456" s="117"/>
    </row>
    <row r="4457" spans="55:60" x14ac:dyDescent="0.2">
      <c r="BC4457" s="120"/>
      <c r="BD4457" s="120"/>
      <c r="BE4457" s="120"/>
      <c r="BF4457" s="120"/>
      <c r="BG4457" s="117"/>
      <c r="BH4457" s="117"/>
    </row>
    <row r="4458" spans="55:60" x14ac:dyDescent="0.2">
      <c r="BC4458" s="120"/>
      <c r="BD4458" s="120"/>
      <c r="BE4458" s="120"/>
      <c r="BF4458" s="120"/>
      <c r="BG4458" s="117"/>
      <c r="BH4458" s="117"/>
    </row>
    <row r="4459" spans="55:60" x14ac:dyDescent="0.2">
      <c r="BC4459" s="120"/>
      <c r="BD4459" s="120"/>
      <c r="BE4459" s="120"/>
      <c r="BF4459" s="120"/>
      <c r="BG4459" s="117"/>
      <c r="BH4459" s="117"/>
    </row>
    <row r="4460" spans="55:60" x14ac:dyDescent="0.2">
      <c r="BC4460" s="120"/>
      <c r="BD4460" s="120"/>
      <c r="BE4460" s="120"/>
      <c r="BF4460" s="120"/>
      <c r="BG4460" s="117"/>
      <c r="BH4460" s="117"/>
    </row>
    <row r="4461" spans="55:60" x14ac:dyDescent="0.2">
      <c r="BC4461" s="120"/>
      <c r="BD4461" s="120"/>
      <c r="BE4461" s="120"/>
      <c r="BF4461" s="120"/>
      <c r="BG4461" s="117"/>
      <c r="BH4461" s="117"/>
    </row>
    <row r="4462" spans="55:60" x14ac:dyDescent="0.2">
      <c r="BC4462" s="120"/>
      <c r="BD4462" s="120"/>
      <c r="BE4462" s="120"/>
      <c r="BF4462" s="120"/>
      <c r="BG4462" s="117"/>
      <c r="BH4462" s="117"/>
    </row>
    <row r="4463" spans="55:60" x14ac:dyDescent="0.2">
      <c r="BC4463" s="120"/>
      <c r="BD4463" s="120"/>
      <c r="BE4463" s="120"/>
      <c r="BF4463" s="120"/>
      <c r="BG4463" s="117"/>
      <c r="BH4463" s="117"/>
    </row>
    <row r="4464" spans="55:60" x14ac:dyDescent="0.2">
      <c r="BC4464" s="120"/>
      <c r="BD4464" s="120"/>
      <c r="BE4464" s="120"/>
      <c r="BF4464" s="120"/>
      <c r="BG4464" s="117"/>
      <c r="BH4464" s="117"/>
    </row>
    <row r="4465" spans="55:60" x14ac:dyDescent="0.2">
      <c r="BC4465" s="120"/>
      <c r="BD4465" s="120"/>
      <c r="BE4465" s="120"/>
      <c r="BF4465" s="120"/>
      <c r="BG4465" s="117"/>
      <c r="BH4465" s="117"/>
    </row>
    <row r="4466" spans="55:60" x14ac:dyDescent="0.2">
      <c r="BC4466" s="120"/>
      <c r="BD4466" s="120"/>
      <c r="BE4466" s="120"/>
      <c r="BF4466" s="120"/>
      <c r="BG4466" s="117"/>
      <c r="BH4466" s="117"/>
    </row>
    <row r="4467" spans="55:60" x14ac:dyDescent="0.2">
      <c r="BC4467" s="120"/>
      <c r="BD4467" s="120"/>
      <c r="BE4467" s="120"/>
      <c r="BF4467" s="120"/>
      <c r="BG4467" s="117"/>
      <c r="BH4467" s="117"/>
    </row>
    <row r="4468" spans="55:60" x14ac:dyDescent="0.2">
      <c r="BC4468" s="120"/>
      <c r="BD4468" s="120"/>
      <c r="BE4468" s="120"/>
      <c r="BF4468" s="120"/>
      <c r="BG4468" s="117"/>
      <c r="BH4468" s="117"/>
    </row>
    <row r="4469" spans="55:60" x14ac:dyDescent="0.2">
      <c r="BC4469" s="120"/>
      <c r="BD4469" s="120"/>
      <c r="BE4469" s="120"/>
      <c r="BF4469" s="120"/>
      <c r="BG4469" s="117"/>
      <c r="BH4469" s="117"/>
    </row>
    <row r="4470" spans="55:60" x14ac:dyDescent="0.2">
      <c r="BC4470" s="120"/>
      <c r="BD4470" s="120"/>
      <c r="BE4470" s="120"/>
      <c r="BF4470" s="120"/>
      <c r="BG4470" s="117"/>
      <c r="BH4470" s="117"/>
    </row>
    <row r="4471" spans="55:60" x14ac:dyDescent="0.2">
      <c r="BC4471" s="120"/>
      <c r="BD4471" s="120"/>
      <c r="BE4471" s="120"/>
      <c r="BF4471" s="120"/>
      <c r="BG4471" s="117"/>
      <c r="BH4471" s="117"/>
    </row>
    <row r="4472" spans="55:60" x14ac:dyDescent="0.2">
      <c r="BC4472" s="120"/>
      <c r="BD4472" s="120"/>
      <c r="BE4472" s="120"/>
      <c r="BF4472" s="120"/>
      <c r="BG4472" s="117"/>
      <c r="BH4472" s="117"/>
    </row>
    <row r="4473" spans="55:60" x14ac:dyDescent="0.2">
      <c r="BC4473" s="120"/>
      <c r="BD4473" s="120"/>
      <c r="BE4473" s="120"/>
      <c r="BF4473" s="120"/>
      <c r="BG4473" s="117"/>
      <c r="BH4473" s="117"/>
    </row>
    <row r="4474" spans="55:60" x14ac:dyDescent="0.2">
      <c r="BC4474" s="120"/>
      <c r="BD4474" s="120"/>
      <c r="BE4474" s="120"/>
      <c r="BF4474" s="120"/>
      <c r="BG4474" s="117"/>
      <c r="BH4474" s="117"/>
    </row>
    <row r="4475" spans="55:60" x14ac:dyDescent="0.2">
      <c r="BC4475" s="120"/>
      <c r="BD4475" s="120"/>
      <c r="BE4475" s="120"/>
      <c r="BF4475" s="120"/>
      <c r="BG4475" s="117"/>
      <c r="BH4475" s="117"/>
    </row>
    <row r="4476" spans="55:60" x14ac:dyDescent="0.2">
      <c r="BC4476" s="120"/>
      <c r="BD4476" s="120"/>
      <c r="BE4476" s="120"/>
      <c r="BF4476" s="120"/>
      <c r="BG4476" s="117"/>
      <c r="BH4476" s="117"/>
    </row>
    <row r="4477" spans="55:60" x14ac:dyDescent="0.2">
      <c r="BC4477" s="120"/>
      <c r="BD4477" s="120"/>
      <c r="BE4477" s="120"/>
      <c r="BF4477" s="120"/>
      <c r="BG4477" s="117"/>
      <c r="BH4477" s="117"/>
    </row>
    <row r="4478" spans="55:60" x14ac:dyDescent="0.2">
      <c r="BC4478" s="120"/>
      <c r="BD4478" s="120"/>
      <c r="BE4478" s="120"/>
      <c r="BF4478" s="120"/>
      <c r="BG4478" s="117"/>
      <c r="BH4478" s="117"/>
    </row>
    <row r="4479" spans="55:60" x14ac:dyDescent="0.2">
      <c r="BC4479" s="120"/>
      <c r="BD4479" s="120"/>
      <c r="BE4479" s="120"/>
      <c r="BF4479" s="120"/>
      <c r="BG4479" s="117"/>
      <c r="BH4479" s="117"/>
    </row>
    <row r="4480" spans="55:60" x14ac:dyDescent="0.2">
      <c r="BC4480" s="120"/>
      <c r="BD4480" s="120"/>
      <c r="BE4480" s="120"/>
      <c r="BF4480" s="120"/>
      <c r="BG4480" s="117"/>
      <c r="BH4480" s="117"/>
    </row>
    <row r="4481" spans="55:60" x14ac:dyDescent="0.2">
      <c r="BC4481" s="120"/>
      <c r="BD4481" s="120"/>
      <c r="BE4481" s="120"/>
      <c r="BF4481" s="120"/>
      <c r="BG4481" s="117"/>
      <c r="BH4481" s="117"/>
    </row>
    <row r="4482" spans="55:60" x14ac:dyDescent="0.2">
      <c r="BC4482" s="120"/>
      <c r="BD4482" s="120"/>
      <c r="BE4482" s="120"/>
      <c r="BF4482" s="120"/>
      <c r="BG4482" s="117"/>
      <c r="BH4482" s="117"/>
    </row>
    <row r="4483" spans="55:60" x14ac:dyDescent="0.2">
      <c r="BC4483" s="120"/>
      <c r="BD4483" s="120"/>
      <c r="BE4483" s="120"/>
      <c r="BF4483" s="120"/>
      <c r="BG4483" s="117"/>
      <c r="BH4483" s="117"/>
    </row>
    <row r="4484" spans="55:60" x14ac:dyDescent="0.2">
      <c r="BC4484" s="120"/>
      <c r="BD4484" s="120"/>
      <c r="BE4484" s="120"/>
      <c r="BF4484" s="120"/>
      <c r="BG4484" s="117"/>
      <c r="BH4484" s="117"/>
    </row>
    <row r="4485" spans="55:60" x14ac:dyDescent="0.2">
      <c r="BC4485" s="120"/>
      <c r="BD4485" s="120"/>
      <c r="BE4485" s="120"/>
      <c r="BF4485" s="120"/>
      <c r="BG4485" s="117"/>
      <c r="BH4485" s="117"/>
    </row>
    <row r="4486" spans="55:60" x14ac:dyDescent="0.2">
      <c r="BC4486" s="120"/>
      <c r="BD4486" s="120"/>
      <c r="BE4486" s="120"/>
      <c r="BF4486" s="120"/>
      <c r="BG4486" s="117"/>
      <c r="BH4486" s="117"/>
    </row>
    <row r="4487" spans="55:60" x14ac:dyDescent="0.2">
      <c r="BC4487" s="120"/>
      <c r="BD4487" s="120"/>
      <c r="BE4487" s="120"/>
      <c r="BF4487" s="120"/>
      <c r="BG4487" s="117"/>
      <c r="BH4487" s="117"/>
    </row>
    <row r="4488" spans="55:60" x14ac:dyDescent="0.2">
      <c r="BC4488" s="120"/>
      <c r="BD4488" s="120"/>
      <c r="BE4488" s="120"/>
      <c r="BF4488" s="120"/>
      <c r="BG4488" s="117"/>
      <c r="BH4488" s="117"/>
    </row>
    <row r="4489" spans="55:60" x14ac:dyDescent="0.2">
      <c r="BC4489" s="120"/>
      <c r="BD4489" s="120"/>
      <c r="BE4489" s="120"/>
      <c r="BF4489" s="120"/>
      <c r="BG4489" s="117"/>
      <c r="BH4489" s="117"/>
    </row>
    <row r="4490" spans="55:60" x14ac:dyDescent="0.2">
      <c r="BC4490" s="120"/>
      <c r="BD4490" s="120"/>
      <c r="BE4490" s="120"/>
      <c r="BF4490" s="120"/>
      <c r="BG4490" s="117"/>
      <c r="BH4490" s="117"/>
    </row>
    <row r="4491" spans="55:60" x14ac:dyDescent="0.2">
      <c r="BC4491" s="120"/>
      <c r="BD4491" s="120"/>
      <c r="BE4491" s="120"/>
      <c r="BF4491" s="120"/>
      <c r="BG4491" s="117"/>
      <c r="BH4491" s="117"/>
    </row>
    <row r="4492" spans="55:60" x14ac:dyDescent="0.2">
      <c r="BC4492" s="120"/>
      <c r="BD4492" s="120"/>
      <c r="BE4492" s="120"/>
      <c r="BF4492" s="120"/>
      <c r="BG4492" s="117"/>
      <c r="BH4492" s="117"/>
    </row>
    <row r="4493" spans="55:60" x14ac:dyDescent="0.2">
      <c r="BC4493" s="120"/>
      <c r="BD4493" s="120"/>
      <c r="BE4493" s="120"/>
      <c r="BF4493" s="120"/>
      <c r="BG4493" s="117"/>
      <c r="BH4493" s="117"/>
    </row>
    <row r="4494" spans="55:60" x14ac:dyDescent="0.2">
      <c r="BC4494" s="120"/>
      <c r="BD4494" s="120"/>
      <c r="BE4494" s="120"/>
      <c r="BF4494" s="120"/>
      <c r="BG4494" s="117"/>
      <c r="BH4494" s="117"/>
    </row>
    <row r="4495" spans="55:60" x14ac:dyDescent="0.2">
      <c r="BC4495" s="120"/>
      <c r="BD4495" s="120"/>
      <c r="BE4495" s="120"/>
      <c r="BF4495" s="120"/>
      <c r="BG4495" s="117"/>
      <c r="BH4495" s="117"/>
    </row>
    <row r="4496" spans="55:60" x14ac:dyDescent="0.2">
      <c r="BC4496" s="120"/>
      <c r="BD4496" s="120"/>
      <c r="BE4496" s="120"/>
      <c r="BF4496" s="120"/>
      <c r="BG4496" s="117"/>
      <c r="BH4496" s="117"/>
    </row>
    <row r="4497" spans="55:60" x14ac:dyDescent="0.2">
      <c r="BC4497" s="120"/>
      <c r="BD4497" s="120"/>
      <c r="BE4497" s="120"/>
      <c r="BF4497" s="120"/>
      <c r="BG4497" s="117"/>
      <c r="BH4497" s="117"/>
    </row>
    <row r="4498" spans="55:60" x14ac:dyDescent="0.2">
      <c r="BC4498" s="120"/>
      <c r="BD4498" s="120"/>
      <c r="BE4498" s="120"/>
      <c r="BF4498" s="120"/>
      <c r="BG4498" s="117"/>
      <c r="BH4498" s="117"/>
    </row>
    <row r="4499" spans="55:60" x14ac:dyDescent="0.2">
      <c r="BC4499" s="120"/>
      <c r="BD4499" s="120"/>
      <c r="BE4499" s="120"/>
      <c r="BF4499" s="120"/>
      <c r="BG4499" s="117"/>
      <c r="BH4499" s="117"/>
    </row>
    <row r="4500" spans="55:60" x14ac:dyDescent="0.2">
      <c r="BC4500" s="120"/>
      <c r="BD4500" s="120"/>
      <c r="BE4500" s="120"/>
      <c r="BF4500" s="120"/>
      <c r="BG4500" s="117"/>
      <c r="BH4500" s="117"/>
    </row>
    <row r="4501" spans="55:60" x14ac:dyDescent="0.2">
      <c r="BC4501" s="120"/>
      <c r="BD4501" s="120"/>
      <c r="BE4501" s="120"/>
      <c r="BF4501" s="120"/>
      <c r="BG4501" s="117"/>
      <c r="BH4501" s="117"/>
    </row>
    <row r="4502" spans="55:60" x14ac:dyDescent="0.2">
      <c r="BC4502" s="120"/>
      <c r="BD4502" s="120"/>
      <c r="BE4502" s="120"/>
      <c r="BF4502" s="120"/>
      <c r="BG4502" s="117"/>
      <c r="BH4502" s="117"/>
    </row>
    <row r="4503" spans="55:60" x14ac:dyDescent="0.2">
      <c r="BC4503" s="120"/>
      <c r="BD4503" s="120"/>
      <c r="BE4503" s="120"/>
      <c r="BF4503" s="120"/>
      <c r="BG4503" s="117"/>
      <c r="BH4503" s="117"/>
    </row>
    <row r="4504" spans="55:60" x14ac:dyDescent="0.2">
      <c r="BC4504" s="120"/>
      <c r="BD4504" s="120"/>
      <c r="BE4504" s="120"/>
      <c r="BF4504" s="120"/>
      <c r="BG4504" s="117"/>
      <c r="BH4504" s="117"/>
    </row>
    <row r="4505" spans="55:60" x14ac:dyDescent="0.2">
      <c r="BC4505" s="120"/>
      <c r="BD4505" s="120"/>
      <c r="BE4505" s="120"/>
      <c r="BF4505" s="120"/>
      <c r="BG4505" s="117"/>
      <c r="BH4505" s="117"/>
    </row>
    <row r="4506" spans="55:60" x14ac:dyDescent="0.2">
      <c r="BC4506" s="120"/>
      <c r="BD4506" s="120"/>
      <c r="BE4506" s="120"/>
      <c r="BF4506" s="120"/>
      <c r="BG4506" s="117"/>
      <c r="BH4506" s="117"/>
    </row>
    <row r="4507" spans="55:60" x14ac:dyDescent="0.2">
      <c r="BC4507" s="120"/>
      <c r="BD4507" s="120"/>
      <c r="BE4507" s="120"/>
      <c r="BF4507" s="120"/>
      <c r="BG4507" s="117"/>
      <c r="BH4507" s="117"/>
    </row>
    <row r="4508" spans="55:60" x14ac:dyDescent="0.2">
      <c r="BC4508" s="120"/>
      <c r="BD4508" s="120"/>
      <c r="BE4508" s="120"/>
      <c r="BF4508" s="120"/>
      <c r="BG4508" s="117"/>
      <c r="BH4508" s="117"/>
    </row>
    <row r="4509" spans="55:60" x14ac:dyDescent="0.2">
      <c r="BC4509" s="120"/>
      <c r="BD4509" s="120"/>
      <c r="BE4509" s="120"/>
      <c r="BF4509" s="120"/>
      <c r="BG4509" s="117"/>
      <c r="BH4509" s="117"/>
    </row>
    <row r="4510" spans="55:60" x14ac:dyDescent="0.2">
      <c r="BC4510" s="120"/>
      <c r="BD4510" s="120"/>
      <c r="BE4510" s="120"/>
      <c r="BF4510" s="120"/>
      <c r="BG4510" s="117"/>
      <c r="BH4510" s="117"/>
    </row>
    <row r="4511" spans="55:60" x14ac:dyDescent="0.2">
      <c r="BC4511" s="120"/>
      <c r="BD4511" s="120"/>
      <c r="BE4511" s="120"/>
      <c r="BF4511" s="120"/>
      <c r="BG4511" s="117"/>
      <c r="BH4511" s="117"/>
    </row>
    <row r="4512" spans="55:60" x14ac:dyDescent="0.2">
      <c r="BC4512" s="120"/>
      <c r="BD4512" s="120"/>
      <c r="BE4512" s="120"/>
      <c r="BF4512" s="120"/>
      <c r="BG4512" s="117"/>
      <c r="BH4512" s="117"/>
    </row>
    <row r="4513" spans="55:60" x14ac:dyDescent="0.2">
      <c r="BC4513" s="120"/>
      <c r="BD4513" s="120"/>
      <c r="BE4513" s="120"/>
      <c r="BF4513" s="120"/>
      <c r="BG4513" s="117"/>
      <c r="BH4513" s="117"/>
    </row>
    <row r="4514" spans="55:60" x14ac:dyDescent="0.2">
      <c r="BC4514" s="120"/>
      <c r="BD4514" s="120"/>
      <c r="BE4514" s="120"/>
      <c r="BF4514" s="120"/>
      <c r="BG4514" s="117"/>
      <c r="BH4514" s="117"/>
    </row>
    <row r="4515" spans="55:60" x14ac:dyDescent="0.2">
      <c r="BC4515" s="120"/>
      <c r="BD4515" s="120"/>
      <c r="BE4515" s="120"/>
      <c r="BF4515" s="120"/>
      <c r="BG4515" s="117"/>
      <c r="BH4515" s="117"/>
    </row>
    <row r="4516" spans="55:60" x14ac:dyDescent="0.2">
      <c r="BC4516" s="120"/>
      <c r="BD4516" s="120"/>
      <c r="BE4516" s="120"/>
      <c r="BF4516" s="120"/>
      <c r="BG4516" s="117"/>
      <c r="BH4516" s="117"/>
    </row>
    <row r="4517" spans="55:60" x14ac:dyDescent="0.2">
      <c r="BC4517" s="120"/>
      <c r="BD4517" s="120"/>
      <c r="BE4517" s="120"/>
      <c r="BF4517" s="120"/>
      <c r="BG4517" s="117"/>
      <c r="BH4517" s="117"/>
    </row>
    <row r="4518" spans="55:60" x14ac:dyDescent="0.2">
      <c r="BC4518" s="120"/>
      <c r="BD4518" s="120"/>
      <c r="BE4518" s="120"/>
      <c r="BF4518" s="120"/>
      <c r="BG4518" s="117"/>
      <c r="BH4518" s="117"/>
    </row>
    <row r="4519" spans="55:60" x14ac:dyDescent="0.2">
      <c r="BC4519" s="120"/>
      <c r="BD4519" s="120"/>
      <c r="BE4519" s="120"/>
      <c r="BF4519" s="120"/>
      <c r="BG4519" s="117"/>
      <c r="BH4519" s="117"/>
    </row>
    <row r="4520" spans="55:60" x14ac:dyDescent="0.2">
      <c r="BC4520" s="120"/>
      <c r="BD4520" s="120"/>
      <c r="BE4520" s="120"/>
      <c r="BF4520" s="120"/>
      <c r="BG4520" s="117"/>
      <c r="BH4520" s="117"/>
    </row>
    <row r="4521" spans="55:60" x14ac:dyDescent="0.2">
      <c r="BC4521" s="120"/>
      <c r="BD4521" s="120"/>
      <c r="BE4521" s="120"/>
      <c r="BF4521" s="120"/>
      <c r="BG4521" s="117"/>
      <c r="BH4521" s="117"/>
    </row>
    <row r="4522" spans="55:60" x14ac:dyDescent="0.2">
      <c r="BC4522" s="120"/>
      <c r="BD4522" s="120"/>
      <c r="BE4522" s="120"/>
      <c r="BF4522" s="120"/>
      <c r="BG4522" s="117"/>
      <c r="BH4522" s="117"/>
    </row>
    <row r="4523" spans="55:60" x14ac:dyDescent="0.2">
      <c r="BC4523" s="120"/>
      <c r="BD4523" s="120"/>
      <c r="BE4523" s="120"/>
      <c r="BF4523" s="120"/>
      <c r="BG4523" s="117"/>
      <c r="BH4523" s="117"/>
    </row>
    <row r="4524" spans="55:60" x14ac:dyDescent="0.2">
      <c r="BC4524" s="120"/>
      <c r="BD4524" s="120"/>
      <c r="BE4524" s="120"/>
      <c r="BF4524" s="120"/>
      <c r="BG4524" s="117"/>
      <c r="BH4524" s="117"/>
    </row>
    <row r="4525" spans="55:60" x14ac:dyDescent="0.2">
      <c r="BC4525" s="120"/>
      <c r="BD4525" s="120"/>
      <c r="BE4525" s="120"/>
      <c r="BF4525" s="120"/>
      <c r="BG4525" s="117"/>
      <c r="BH4525" s="117"/>
    </row>
    <row r="4526" spans="55:60" x14ac:dyDescent="0.2">
      <c r="BC4526" s="120"/>
      <c r="BD4526" s="120"/>
      <c r="BE4526" s="120"/>
      <c r="BF4526" s="120"/>
      <c r="BG4526" s="117"/>
      <c r="BH4526" s="117"/>
    </row>
    <row r="4527" spans="55:60" x14ac:dyDescent="0.2">
      <c r="BC4527" s="120"/>
      <c r="BD4527" s="120"/>
      <c r="BE4527" s="120"/>
      <c r="BF4527" s="120"/>
      <c r="BG4527" s="117"/>
      <c r="BH4527" s="117"/>
    </row>
    <row r="4528" spans="55:60" x14ac:dyDescent="0.2">
      <c r="BC4528" s="120"/>
      <c r="BD4528" s="120"/>
      <c r="BE4528" s="120"/>
      <c r="BF4528" s="120"/>
      <c r="BG4528" s="117"/>
      <c r="BH4528" s="117"/>
    </row>
    <row r="4529" spans="55:60" x14ac:dyDescent="0.2">
      <c r="BC4529" s="120"/>
      <c r="BD4529" s="120"/>
      <c r="BE4529" s="120"/>
      <c r="BF4529" s="120"/>
      <c r="BG4529" s="117"/>
      <c r="BH4529" s="117"/>
    </row>
    <row r="4530" spans="55:60" x14ac:dyDescent="0.2">
      <c r="BC4530" s="120"/>
      <c r="BD4530" s="120"/>
      <c r="BE4530" s="120"/>
      <c r="BF4530" s="120"/>
      <c r="BG4530" s="117"/>
      <c r="BH4530" s="117"/>
    </row>
    <row r="4531" spans="55:60" x14ac:dyDescent="0.2">
      <c r="BC4531" s="120"/>
      <c r="BD4531" s="120"/>
      <c r="BE4531" s="120"/>
      <c r="BF4531" s="120"/>
      <c r="BG4531" s="117"/>
      <c r="BH4531" s="117"/>
    </row>
    <row r="4532" spans="55:60" x14ac:dyDescent="0.2">
      <c r="BC4532" s="120"/>
      <c r="BD4532" s="120"/>
      <c r="BE4532" s="120"/>
      <c r="BF4532" s="120"/>
      <c r="BG4532" s="117"/>
      <c r="BH4532" s="117"/>
    </row>
    <row r="4533" spans="55:60" x14ac:dyDescent="0.2">
      <c r="BC4533" s="120"/>
      <c r="BD4533" s="120"/>
      <c r="BE4533" s="120"/>
      <c r="BF4533" s="120"/>
      <c r="BG4533" s="117"/>
      <c r="BH4533" s="117"/>
    </row>
    <row r="4534" spans="55:60" x14ac:dyDescent="0.2">
      <c r="BC4534" s="120"/>
      <c r="BD4534" s="120"/>
      <c r="BE4534" s="120"/>
      <c r="BF4534" s="120"/>
      <c r="BG4534" s="117"/>
      <c r="BH4534" s="117"/>
    </row>
    <row r="4535" spans="55:60" x14ac:dyDescent="0.2">
      <c r="BC4535" s="120"/>
      <c r="BD4535" s="120"/>
      <c r="BE4535" s="120"/>
      <c r="BF4535" s="120"/>
      <c r="BG4535" s="117"/>
      <c r="BH4535" s="117"/>
    </row>
    <row r="4536" spans="55:60" x14ac:dyDescent="0.2">
      <c r="BC4536" s="120"/>
      <c r="BD4536" s="120"/>
      <c r="BE4536" s="120"/>
      <c r="BF4536" s="120"/>
      <c r="BG4536" s="117"/>
      <c r="BH4536" s="117"/>
    </row>
    <row r="4537" spans="55:60" x14ac:dyDescent="0.2">
      <c r="BC4537" s="120"/>
      <c r="BD4537" s="120"/>
      <c r="BE4537" s="120"/>
      <c r="BF4537" s="120"/>
      <c r="BG4537" s="117"/>
      <c r="BH4537" s="117"/>
    </row>
    <row r="4538" spans="55:60" x14ac:dyDescent="0.2">
      <c r="BC4538" s="120"/>
      <c r="BD4538" s="120"/>
      <c r="BE4538" s="120"/>
      <c r="BF4538" s="120"/>
      <c r="BG4538" s="117"/>
      <c r="BH4538" s="117"/>
    </row>
    <row r="4539" spans="55:60" x14ac:dyDescent="0.2">
      <c r="BC4539" s="120"/>
      <c r="BD4539" s="120"/>
      <c r="BE4539" s="120"/>
      <c r="BF4539" s="120"/>
      <c r="BG4539" s="117"/>
      <c r="BH4539" s="117"/>
    </row>
    <row r="4540" spans="55:60" x14ac:dyDescent="0.2">
      <c r="BC4540" s="120"/>
      <c r="BD4540" s="120"/>
      <c r="BE4540" s="120"/>
      <c r="BF4540" s="120"/>
      <c r="BG4540" s="117"/>
      <c r="BH4540" s="117"/>
    </row>
    <row r="4541" spans="55:60" x14ac:dyDescent="0.2">
      <c r="BC4541" s="120"/>
      <c r="BD4541" s="120"/>
      <c r="BE4541" s="120"/>
      <c r="BF4541" s="120"/>
      <c r="BG4541" s="117"/>
      <c r="BH4541" s="117"/>
    </row>
    <row r="4542" spans="55:60" x14ac:dyDescent="0.2">
      <c r="BC4542" s="120"/>
      <c r="BD4542" s="120"/>
      <c r="BE4542" s="120"/>
      <c r="BF4542" s="120"/>
      <c r="BG4542" s="117"/>
      <c r="BH4542" s="117"/>
    </row>
    <row r="4543" spans="55:60" x14ac:dyDescent="0.2">
      <c r="BC4543" s="120"/>
      <c r="BD4543" s="120"/>
      <c r="BE4543" s="120"/>
      <c r="BF4543" s="120"/>
      <c r="BG4543" s="117"/>
      <c r="BH4543" s="117"/>
    </row>
    <row r="4544" spans="55:60" x14ac:dyDescent="0.2">
      <c r="BC4544" s="120"/>
      <c r="BD4544" s="120"/>
      <c r="BE4544" s="120"/>
      <c r="BF4544" s="120"/>
      <c r="BG4544" s="117"/>
      <c r="BH4544" s="117"/>
    </row>
    <row r="4545" spans="55:60" x14ac:dyDescent="0.2">
      <c r="BC4545" s="120"/>
      <c r="BD4545" s="120"/>
      <c r="BE4545" s="120"/>
      <c r="BF4545" s="120"/>
      <c r="BG4545" s="117"/>
      <c r="BH4545" s="117"/>
    </row>
    <row r="4546" spans="55:60" x14ac:dyDescent="0.2">
      <c r="BC4546" s="120"/>
      <c r="BD4546" s="120"/>
      <c r="BE4546" s="120"/>
      <c r="BF4546" s="120"/>
      <c r="BG4546" s="117"/>
      <c r="BH4546" s="117"/>
    </row>
    <row r="4547" spans="55:60" x14ac:dyDescent="0.2">
      <c r="BC4547" s="120"/>
      <c r="BD4547" s="120"/>
      <c r="BE4547" s="120"/>
      <c r="BF4547" s="120"/>
      <c r="BG4547" s="117"/>
      <c r="BH4547" s="117"/>
    </row>
    <row r="4548" spans="55:60" x14ac:dyDescent="0.2">
      <c r="BC4548" s="120"/>
      <c r="BD4548" s="120"/>
      <c r="BE4548" s="120"/>
      <c r="BF4548" s="120"/>
      <c r="BG4548" s="117"/>
      <c r="BH4548" s="117"/>
    </row>
    <row r="4549" spans="55:60" x14ac:dyDescent="0.2">
      <c r="BC4549" s="120"/>
      <c r="BD4549" s="120"/>
      <c r="BE4549" s="120"/>
      <c r="BF4549" s="120"/>
      <c r="BG4549" s="117"/>
      <c r="BH4549" s="117"/>
    </row>
    <row r="4550" spans="55:60" x14ac:dyDescent="0.2">
      <c r="BC4550" s="120"/>
      <c r="BD4550" s="120"/>
      <c r="BE4550" s="120"/>
      <c r="BF4550" s="120"/>
      <c r="BG4550" s="117"/>
      <c r="BH4550" s="117"/>
    </row>
    <row r="4551" spans="55:60" x14ac:dyDescent="0.2">
      <c r="BC4551" s="120"/>
      <c r="BD4551" s="120"/>
      <c r="BE4551" s="120"/>
      <c r="BF4551" s="120"/>
      <c r="BG4551" s="117"/>
      <c r="BH4551" s="117"/>
    </row>
    <row r="4552" spans="55:60" x14ac:dyDescent="0.2">
      <c r="BC4552" s="120"/>
      <c r="BD4552" s="120"/>
      <c r="BE4552" s="120"/>
      <c r="BF4552" s="120"/>
      <c r="BG4552" s="117"/>
      <c r="BH4552" s="117"/>
    </row>
    <row r="4553" spans="55:60" x14ac:dyDescent="0.2">
      <c r="BC4553" s="120"/>
      <c r="BD4553" s="120"/>
      <c r="BE4553" s="120"/>
      <c r="BF4553" s="120"/>
      <c r="BG4553" s="117"/>
      <c r="BH4553" s="117"/>
    </row>
    <row r="4554" spans="55:60" x14ac:dyDescent="0.2">
      <c r="BC4554" s="120"/>
      <c r="BD4554" s="120"/>
      <c r="BE4554" s="120"/>
      <c r="BF4554" s="120"/>
      <c r="BG4554" s="117"/>
      <c r="BH4554" s="117"/>
    </row>
    <row r="4555" spans="55:60" x14ac:dyDescent="0.2">
      <c r="BC4555" s="120"/>
      <c r="BD4555" s="120"/>
      <c r="BE4555" s="120"/>
      <c r="BF4555" s="120"/>
      <c r="BG4555" s="117"/>
      <c r="BH4555" s="117"/>
    </row>
    <row r="4556" spans="55:60" x14ac:dyDescent="0.2">
      <c r="BC4556" s="120"/>
      <c r="BD4556" s="120"/>
      <c r="BE4556" s="120"/>
      <c r="BF4556" s="120"/>
      <c r="BG4556" s="117"/>
      <c r="BH4556" s="117"/>
    </row>
    <row r="4557" spans="55:60" x14ac:dyDescent="0.2">
      <c r="BC4557" s="120"/>
      <c r="BD4557" s="120"/>
      <c r="BE4557" s="120"/>
      <c r="BF4557" s="120"/>
      <c r="BG4557" s="117"/>
      <c r="BH4557" s="117"/>
    </row>
    <row r="4558" spans="55:60" x14ac:dyDescent="0.2">
      <c r="BC4558" s="120"/>
      <c r="BD4558" s="120"/>
      <c r="BE4558" s="120"/>
      <c r="BF4558" s="120"/>
      <c r="BG4558" s="117"/>
      <c r="BH4558" s="117"/>
    </row>
    <row r="4559" spans="55:60" x14ac:dyDescent="0.2">
      <c r="BC4559" s="120"/>
      <c r="BD4559" s="120"/>
      <c r="BE4559" s="120"/>
      <c r="BF4559" s="120"/>
      <c r="BG4559" s="117"/>
      <c r="BH4559" s="117"/>
    </row>
    <row r="4560" spans="55:60" x14ac:dyDescent="0.2">
      <c r="BC4560" s="120"/>
      <c r="BD4560" s="120"/>
      <c r="BE4560" s="120"/>
      <c r="BF4560" s="120"/>
      <c r="BG4560" s="117"/>
      <c r="BH4560" s="117"/>
    </row>
    <row r="4561" spans="55:60" x14ac:dyDescent="0.2">
      <c r="BC4561" s="120"/>
      <c r="BD4561" s="120"/>
      <c r="BE4561" s="120"/>
      <c r="BF4561" s="120"/>
      <c r="BG4561" s="117"/>
      <c r="BH4561" s="117"/>
    </row>
    <row r="4562" spans="55:60" x14ac:dyDescent="0.2">
      <c r="BC4562" s="120"/>
      <c r="BD4562" s="120"/>
      <c r="BE4562" s="120"/>
      <c r="BF4562" s="120"/>
      <c r="BG4562" s="117"/>
      <c r="BH4562" s="117"/>
    </row>
    <row r="4563" spans="55:60" x14ac:dyDescent="0.2">
      <c r="BC4563" s="120"/>
      <c r="BD4563" s="120"/>
      <c r="BE4563" s="120"/>
      <c r="BF4563" s="120"/>
      <c r="BG4563" s="117"/>
      <c r="BH4563" s="117"/>
    </row>
    <row r="4564" spans="55:60" x14ac:dyDescent="0.2">
      <c r="BC4564" s="120"/>
      <c r="BD4564" s="120"/>
      <c r="BE4564" s="120"/>
      <c r="BF4564" s="120"/>
      <c r="BG4564" s="117"/>
      <c r="BH4564" s="117"/>
    </row>
    <row r="4565" spans="55:60" x14ac:dyDescent="0.2">
      <c r="BC4565" s="120"/>
      <c r="BD4565" s="120"/>
      <c r="BE4565" s="120"/>
      <c r="BF4565" s="120"/>
      <c r="BG4565" s="117"/>
      <c r="BH4565" s="117"/>
    </row>
    <row r="4566" spans="55:60" x14ac:dyDescent="0.2">
      <c r="BC4566" s="120"/>
      <c r="BD4566" s="120"/>
      <c r="BE4566" s="120"/>
      <c r="BF4566" s="120"/>
      <c r="BG4566" s="117"/>
      <c r="BH4566" s="117"/>
    </row>
    <row r="4567" spans="55:60" x14ac:dyDescent="0.2">
      <c r="BC4567" s="120"/>
      <c r="BD4567" s="120"/>
      <c r="BE4567" s="120"/>
      <c r="BF4567" s="120"/>
      <c r="BG4567" s="117"/>
      <c r="BH4567" s="117"/>
    </row>
    <row r="4568" spans="55:60" x14ac:dyDescent="0.2">
      <c r="BC4568" s="120"/>
      <c r="BD4568" s="120"/>
      <c r="BE4568" s="120"/>
      <c r="BF4568" s="120"/>
      <c r="BG4568" s="117"/>
      <c r="BH4568" s="117"/>
    </row>
    <row r="4569" spans="55:60" x14ac:dyDescent="0.2">
      <c r="BC4569" s="120"/>
      <c r="BD4569" s="120"/>
      <c r="BE4569" s="120"/>
      <c r="BF4569" s="120"/>
      <c r="BG4569" s="117"/>
      <c r="BH4569" s="117"/>
    </row>
    <row r="4570" spans="55:60" x14ac:dyDescent="0.2">
      <c r="BC4570" s="120"/>
      <c r="BD4570" s="120"/>
      <c r="BE4570" s="120"/>
      <c r="BF4570" s="120"/>
      <c r="BG4570" s="117"/>
      <c r="BH4570" s="117"/>
    </row>
    <row r="4571" spans="55:60" x14ac:dyDescent="0.2">
      <c r="BC4571" s="120"/>
      <c r="BD4571" s="120"/>
      <c r="BE4571" s="120"/>
      <c r="BF4571" s="120"/>
      <c r="BG4571" s="117"/>
      <c r="BH4571" s="117"/>
    </row>
    <row r="4572" spans="55:60" x14ac:dyDescent="0.2">
      <c r="BC4572" s="120"/>
      <c r="BD4572" s="120"/>
      <c r="BE4572" s="120"/>
      <c r="BF4572" s="120"/>
      <c r="BG4572" s="117"/>
      <c r="BH4572" s="117"/>
    </row>
    <row r="4573" spans="55:60" x14ac:dyDescent="0.2">
      <c r="BC4573" s="120"/>
      <c r="BD4573" s="120"/>
      <c r="BE4573" s="120"/>
      <c r="BF4573" s="120"/>
      <c r="BG4573" s="117"/>
      <c r="BH4573" s="117"/>
    </row>
    <row r="4574" spans="55:60" x14ac:dyDescent="0.2">
      <c r="BC4574" s="120"/>
      <c r="BD4574" s="120"/>
      <c r="BE4574" s="120"/>
      <c r="BF4574" s="120"/>
      <c r="BG4574" s="117"/>
      <c r="BH4574" s="117"/>
    </row>
    <row r="4575" spans="55:60" x14ac:dyDescent="0.2">
      <c r="BC4575" s="120"/>
      <c r="BD4575" s="120"/>
      <c r="BE4575" s="120"/>
      <c r="BF4575" s="120"/>
      <c r="BG4575" s="117"/>
      <c r="BH4575" s="117"/>
    </row>
    <row r="4576" spans="55:60" x14ac:dyDescent="0.2">
      <c r="BC4576" s="120"/>
      <c r="BD4576" s="120"/>
      <c r="BE4576" s="120"/>
      <c r="BF4576" s="120"/>
      <c r="BG4576" s="117"/>
      <c r="BH4576" s="117"/>
    </row>
    <row r="4577" spans="55:60" x14ac:dyDescent="0.2">
      <c r="BC4577" s="120"/>
      <c r="BD4577" s="120"/>
      <c r="BE4577" s="120"/>
      <c r="BF4577" s="120"/>
      <c r="BG4577" s="117"/>
      <c r="BH4577" s="117"/>
    </row>
    <row r="4578" spans="55:60" x14ac:dyDescent="0.2">
      <c r="BC4578" s="120"/>
      <c r="BD4578" s="120"/>
      <c r="BE4578" s="120"/>
      <c r="BF4578" s="120"/>
      <c r="BG4578" s="117"/>
      <c r="BH4578" s="117"/>
    </row>
    <row r="4579" spans="55:60" x14ac:dyDescent="0.2">
      <c r="BC4579" s="120"/>
      <c r="BD4579" s="120"/>
      <c r="BE4579" s="120"/>
      <c r="BF4579" s="120"/>
      <c r="BG4579" s="117"/>
      <c r="BH4579" s="117"/>
    </row>
    <row r="4580" spans="55:60" x14ac:dyDescent="0.2">
      <c r="BC4580" s="120"/>
      <c r="BD4580" s="120"/>
      <c r="BE4580" s="120"/>
      <c r="BF4580" s="120"/>
      <c r="BG4580" s="117"/>
      <c r="BH4580" s="117"/>
    </row>
    <row r="4581" spans="55:60" x14ac:dyDescent="0.2">
      <c r="BC4581" s="120"/>
      <c r="BD4581" s="120"/>
      <c r="BE4581" s="120"/>
      <c r="BF4581" s="120"/>
      <c r="BG4581" s="117"/>
      <c r="BH4581" s="117"/>
    </row>
    <row r="4582" spans="55:60" x14ac:dyDescent="0.2">
      <c r="BC4582" s="120"/>
      <c r="BD4582" s="120"/>
      <c r="BE4582" s="120"/>
      <c r="BF4582" s="120"/>
      <c r="BG4582" s="117"/>
      <c r="BH4582" s="117"/>
    </row>
    <row r="4583" spans="55:60" x14ac:dyDescent="0.2">
      <c r="BC4583" s="120"/>
      <c r="BD4583" s="120"/>
      <c r="BE4583" s="120"/>
      <c r="BF4583" s="120"/>
      <c r="BG4583" s="117"/>
      <c r="BH4583" s="117"/>
    </row>
    <row r="4584" spans="55:60" x14ac:dyDescent="0.2">
      <c r="BC4584" s="120"/>
      <c r="BD4584" s="120"/>
      <c r="BE4584" s="120"/>
      <c r="BF4584" s="120"/>
      <c r="BG4584" s="117"/>
      <c r="BH4584" s="117"/>
    </row>
    <row r="4585" spans="55:60" x14ac:dyDescent="0.2">
      <c r="BC4585" s="120"/>
      <c r="BD4585" s="120"/>
      <c r="BE4585" s="120"/>
      <c r="BF4585" s="120"/>
      <c r="BG4585" s="117"/>
      <c r="BH4585" s="117"/>
    </row>
    <row r="4586" spans="55:60" x14ac:dyDescent="0.2">
      <c r="BC4586" s="120"/>
      <c r="BD4586" s="120"/>
      <c r="BE4586" s="120"/>
      <c r="BF4586" s="120"/>
      <c r="BG4586" s="117"/>
      <c r="BH4586" s="117"/>
    </row>
    <row r="4587" spans="55:60" x14ac:dyDescent="0.2">
      <c r="BC4587" s="120"/>
      <c r="BD4587" s="120"/>
      <c r="BE4587" s="120"/>
      <c r="BF4587" s="120"/>
      <c r="BG4587" s="117"/>
      <c r="BH4587" s="117"/>
    </row>
    <row r="4588" spans="55:60" x14ac:dyDescent="0.2">
      <c r="BC4588" s="120"/>
      <c r="BD4588" s="120"/>
      <c r="BE4588" s="120"/>
      <c r="BF4588" s="120"/>
      <c r="BG4588" s="117"/>
      <c r="BH4588" s="117"/>
    </row>
    <row r="4589" spans="55:60" x14ac:dyDescent="0.2">
      <c r="BC4589" s="120"/>
      <c r="BD4589" s="120"/>
      <c r="BE4589" s="120"/>
      <c r="BF4589" s="120"/>
      <c r="BG4589" s="117"/>
      <c r="BH4589" s="117"/>
    </row>
    <row r="4590" spans="55:60" x14ac:dyDescent="0.2">
      <c r="BC4590" s="120"/>
      <c r="BD4590" s="120"/>
      <c r="BE4590" s="120"/>
      <c r="BF4590" s="120"/>
      <c r="BG4590" s="117"/>
      <c r="BH4590" s="117"/>
    </row>
    <row r="4591" spans="55:60" x14ac:dyDescent="0.2">
      <c r="BC4591" s="120"/>
      <c r="BD4591" s="120"/>
      <c r="BE4591" s="120"/>
      <c r="BF4591" s="120"/>
      <c r="BG4591" s="117"/>
      <c r="BH4591" s="117"/>
    </row>
    <row r="4592" spans="55:60" x14ac:dyDescent="0.2">
      <c r="BC4592" s="120"/>
      <c r="BD4592" s="120"/>
      <c r="BE4592" s="120"/>
      <c r="BF4592" s="120"/>
      <c r="BG4592" s="117"/>
      <c r="BH4592" s="117"/>
    </row>
    <row r="4593" spans="55:60" x14ac:dyDescent="0.2">
      <c r="BC4593" s="120"/>
      <c r="BD4593" s="120"/>
      <c r="BE4593" s="120"/>
      <c r="BF4593" s="120"/>
      <c r="BG4593" s="117"/>
      <c r="BH4593" s="117"/>
    </row>
    <row r="4594" spans="55:60" x14ac:dyDescent="0.2">
      <c r="BC4594" s="120"/>
      <c r="BD4594" s="120"/>
      <c r="BE4594" s="120"/>
      <c r="BF4594" s="120"/>
      <c r="BG4594" s="117"/>
      <c r="BH4594" s="117"/>
    </row>
    <row r="4595" spans="55:60" x14ac:dyDescent="0.2">
      <c r="BC4595" s="120"/>
      <c r="BD4595" s="120"/>
      <c r="BE4595" s="120"/>
      <c r="BF4595" s="120"/>
      <c r="BG4595" s="117"/>
      <c r="BH4595" s="117"/>
    </row>
    <row r="4596" spans="55:60" x14ac:dyDescent="0.2">
      <c r="BC4596" s="120"/>
      <c r="BD4596" s="120"/>
      <c r="BE4596" s="120"/>
      <c r="BF4596" s="120"/>
      <c r="BG4596" s="117"/>
      <c r="BH4596" s="117"/>
    </row>
    <row r="4597" spans="55:60" x14ac:dyDescent="0.2">
      <c r="BC4597" s="120"/>
      <c r="BD4597" s="120"/>
      <c r="BE4597" s="120"/>
      <c r="BF4597" s="120"/>
      <c r="BG4597" s="117"/>
      <c r="BH4597" s="117"/>
    </row>
    <row r="4598" spans="55:60" x14ac:dyDescent="0.2">
      <c r="BC4598" s="120"/>
      <c r="BD4598" s="120"/>
      <c r="BE4598" s="120"/>
      <c r="BF4598" s="120"/>
      <c r="BG4598" s="117"/>
      <c r="BH4598" s="117"/>
    </row>
    <row r="4599" spans="55:60" x14ac:dyDescent="0.2">
      <c r="BC4599" s="120"/>
      <c r="BD4599" s="120"/>
      <c r="BE4599" s="120"/>
      <c r="BF4599" s="120"/>
      <c r="BG4599" s="117"/>
      <c r="BH4599" s="117"/>
    </row>
    <row r="4600" spans="55:60" x14ac:dyDescent="0.2">
      <c r="BC4600" s="120"/>
      <c r="BD4600" s="120"/>
      <c r="BE4600" s="120"/>
      <c r="BF4600" s="120"/>
      <c r="BG4600" s="117"/>
      <c r="BH4600" s="117"/>
    </row>
    <row r="4601" spans="55:60" x14ac:dyDescent="0.2">
      <c r="BC4601" s="120"/>
      <c r="BD4601" s="120"/>
      <c r="BE4601" s="120"/>
      <c r="BF4601" s="120"/>
      <c r="BG4601" s="117"/>
      <c r="BH4601" s="117"/>
    </row>
    <row r="4602" spans="55:60" x14ac:dyDescent="0.2">
      <c r="BC4602" s="120"/>
      <c r="BD4602" s="120"/>
      <c r="BE4602" s="120"/>
      <c r="BF4602" s="120"/>
      <c r="BG4602" s="117"/>
      <c r="BH4602" s="117"/>
    </row>
    <row r="4603" spans="55:60" x14ac:dyDescent="0.2">
      <c r="BC4603" s="120"/>
      <c r="BD4603" s="120"/>
      <c r="BE4603" s="120"/>
      <c r="BF4603" s="120"/>
      <c r="BG4603" s="117"/>
      <c r="BH4603" s="117"/>
    </row>
    <row r="4604" spans="55:60" x14ac:dyDescent="0.2">
      <c r="BC4604" s="120"/>
      <c r="BD4604" s="120"/>
      <c r="BE4604" s="120"/>
      <c r="BF4604" s="120"/>
      <c r="BG4604" s="117"/>
      <c r="BH4604" s="117"/>
    </row>
    <row r="4605" spans="55:60" x14ac:dyDescent="0.2">
      <c r="BC4605" s="120"/>
      <c r="BD4605" s="120"/>
      <c r="BE4605" s="120"/>
      <c r="BF4605" s="120"/>
      <c r="BG4605" s="117"/>
      <c r="BH4605" s="117"/>
    </row>
    <row r="4606" spans="55:60" x14ac:dyDescent="0.2">
      <c r="BC4606" s="120"/>
      <c r="BD4606" s="120"/>
      <c r="BE4606" s="120"/>
      <c r="BF4606" s="120"/>
      <c r="BG4606" s="117"/>
      <c r="BH4606" s="117"/>
    </row>
    <row r="4607" spans="55:60" x14ac:dyDescent="0.2">
      <c r="BC4607" s="120"/>
      <c r="BD4607" s="120"/>
      <c r="BE4607" s="120"/>
      <c r="BF4607" s="120"/>
      <c r="BG4607" s="117"/>
      <c r="BH4607" s="117"/>
    </row>
    <row r="4608" spans="55:60" x14ac:dyDescent="0.2">
      <c r="BC4608" s="120"/>
      <c r="BD4608" s="120"/>
      <c r="BE4608" s="120"/>
      <c r="BF4608" s="120"/>
      <c r="BG4608" s="117"/>
      <c r="BH4608" s="117"/>
    </row>
    <row r="4609" spans="55:60" x14ac:dyDescent="0.2">
      <c r="BC4609" s="120"/>
      <c r="BD4609" s="120"/>
      <c r="BE4609" s="120"/>
      <c r="BF4609" s="120"/>
      <c r="BG4609" s="117"/>
      <c r="BH4609" s="117"/>
    </row>
    <row r="4610" spans="55:60" x14ac:dyDescent="0.2">
      <c r="BC4610" s="120"/>
      <c r="BD4610" s="120"/>
      <c r="BE4610" s="120"/>
      <c r="BF4610" s="120"/>
      <c r="BG4610" s="117"/>
      <c r="BH4610" s="117"/>
    </row>
    <row r="4611" spans="55:60" x14ac:dyDescent="0.2">
      <c r="BC4611" s="120"/>
      <c r="BD4611" s="120"/>
      <c r="BE4611" s="120"/>
      <c r="BF4611" s="120"/>
      <c r="BG4611" s="117"/>
      <c r="BH4611" s="117"/>
    </row>
    <row r="4612" spans="55:60" x14ac:dyDescent="0.2">
      <c r="BC4612" s="120"/>
      <c r="BD4612" s="120"/>
      <c r="BE4612" s="120"/>
      <c r="BF4612" s="120"/>
      <c r="BG4612" s="117"/>
      <c r="BH4612" s="117"/>
    </row>
    <row r="4613" spans="55:60" x14ac:dyDescent="0.2">
      <c r="BC4613" s="120"/>
      <c r="BD4613" s="120"/>
      <c r="BE4613" s="120"/>
      <c r="BF4613" s="120"/>
      <c r="BG4613" s="117"/>
      <c r="BH4613" s="117"/>
    </row>
    <row r="4614" spans="55:60" x14ac:dyDescent="0.2">
      <c r="BC4614" s="120"/>
      <c r="BD4614" s="120"/>
      <c r="BE4614" s="120"/>
      <c r="BF4614" s="120"/>
      <c r="BG4614" s="117"/>
      <c r="BH4614" s="117"/>
    </row>
    <row r="4615" spans="55:60" x14ac:dyDescent="0.2">
      <c r="BC4615" s="120"/>
      <c r="BD4615" s="120"/>
      <c r="BE4615" s="120"/>
      <c r="BF4615" s="120"/>
      <c r="BG4615" s="117"/>
      <c r="BH4615" s="117"/>
    </row>
    <row r="4616" spans="55:60" x14ac:dyDescent="0.2">
      <c r="BC4616" s="120"/>
      <c r="BD4616" s="120"/>
      <c r="BE4616" s="120"/>
      <c r="BF4616" s="120"/>
      <c r="BG4616" s="117"/>
      <c r="BH4616" s="117"/>
    </row>
    <row r="4617" spans="55:60" x14ac:dyDescent="0.2">
      <c r="BC4617" s="120"/>
      <c r="BD4617" s="120"/>
      <c r="BE4617" s="120"/>
      <c r="BF4617" s="120"/>
      <c r="BG4617" s="117"/>
      <c r="BH4617" s="117"/>
    </row>
    <row r="4618" spans="55:60" x14ac:dyDescent="0.2">
      <c r="BC4618" s="120"/>
      <c r="BD4618" s="120"/>
      <c r="BE4618" s="120"/>
      <c r="BF4618" s="120"/>
      <c r="BG4618" s="117"/>
      <c r="BH4618" s="117"/>
    </row>
    <row r="4619" spans="55:60" x14ac:dyDescent="0.2">
      <c r="BC4619" s="120"/>
      <c r="BD4619" s="120"/>
      <c r="BE4619" s="120"/>
      <c r="BF4619" s="120"/>
      <c r="BG4619" s="117"/>
      <c r="BH4619" s="117"/>
    </row>
    <row r="4620" spans="55:60" x14ac:dyDescent="0.2">
      <c r="BC4620" s="120"/>
      <c r="BD4620" s="120"/>
      <c r="BE4620" s="120"/>
      <c r="BF4620" s="120"/>
      <c r="BG4620" s="117"/>
      <c r="BH4620" s="117"/>
    </row>
    <row r="4621" spans="55:60" x14ac:dyDescent="0.2">
      <c r="BC4621" s="120"/>
      <c r="BD4621" s="120"/>
      <c r="BE4621" s="120"/>
      <c r="BF4621" s="120"/>
      <c r="BG4621" s="117"/>
      <c r="BH4621" s="117"/>
    </row>
    <row r="4622" spans="55:60" x14ac:dyDescent="0.2">
      <c r="BC4622" s="120"/>
      <c r="BD4622" s="120"/>
      <c r="BE4622" s="120"/>
      <c r="BF4622" s="120"/>
      <c r="BG4622" s="117"/>
      <c r="BH4622" s="117"/>
    </row>
    <row r="4623" spans="55:60" x14ac:dyDescent="0.2">
      <c r="BC4623" s="120"/>
      <c r="BD4623" s="120"/>
      <c r="BE4623" s="120"/>
      <c r="BF4623" s="120"/>
      <c r="BG4623" s="117"/>
      <c r="BH4623" s="117"/>
    </row>
    <row r="4624" spans="55:60" x14ac:dyDescent="0.2">
      <c r="BC4624" s="120"/>
      <c r="BD4624" s="120"/>
      <c r="BE4624" s="120"/>
      <c r="BF4624" s="120"/>
      <c r="BG4624" s="117"/>
      <c r="BH4624" s="117"/>
    </row>
    <row r="4625" spans="55:60" x14ac:dyDescent="0.2">
      <c r="BC4625" s="120"/>
      <c r="BD4625" s="120"/>
      <c r="BE4625" s="120"/>
      <c r="BF4625" s="120"/>
      <c r="BG4625" s="117"/>
      <c r="BH4625" s="117"/>
    </row>
    <row r="4626" spans="55:60" x14ac:dyDescent="0.2">
      <c r="BC4626" s="120"/>
      <c r="BD4626" s="120"/>
      <c r="BE4626" s="120"/>
      <c r="BF4626" s="120"/>
      <c r="BG4626" s="117"/>
      <c r="BH4626" s="117"/>
    </row>
    <row r="4627" spans="55:60" x14ac:dyDescent="0.2">
      <c r="BC4627" s="120"/>
      <c r="BD4627" s="120"/>
      <c r="BE4627" s="120"/>
      <c r="BF4627" s="120"/>
      <c r="BG4627" s="117"/>
      <c r="BH4627" s="117"/>
    </row>
    <row r="4628" spans="55:60" x14ac:dyDescent="0.2">
      <c r="BC4628" s="120"/>
      <c r="BD4628" s="120"/>
      <c r="BE4628" s="120"/>
      <c r="BF4628" s="120"/>
      <c r="BG4628" s="117"/>
      <c r="BH4628" s="117"/>
    </row>
    <row r="4629" spans="55:60" x14ac:dyDescent="0.2">
      <c r="BC4629" s="120"/>
      <c r="BD4629" s="120"/>
      <c r="BE4629" s="120"/>
      <c r="BF4629" s="120"/>
      <c r="BG4629" s="117"/>
      <c r="BH4629" s="117"/>
    </row>
    <row r="4630" spans="55:60" x14ac:dyDescent="0.2">
      <c r="BC4630" s="120"/>
      <c r="BD4630" s="120"/>
      <c r="BE4630" s="120"/>
      <c r="BF4630" s="120"/>
      <c r="BG4630" s="117"/>
      <c r="BH4630" s="117"/>
    </row>
    <row r="4631" spans="55:60" x14ac:dyDescent="0.2">
      <c r="BC4631" s="120"/>
      <c r="BD4631" s="120"/>
      <c r="BE4631" s="120"/>
      <c r="BF4631" s="120"/>
      <c r="BG4631" s="117"/>
      <c r="BH4631" s="117"/>
    </row>
    <row r="4632" spans="55:60" x14ac:dyDescent="0.2">
      <c r="BC4632" s="120"/>
      <c r="BD4632" s="120"/>
      <c r="BE4632" s="120"/>
      <c r="BF4632" s="120"/>
      <c r="BG4632" s="117"/>
      <c r="BH4632" s="117"/>
    </row>
    <row r="4633" spans="55:60" x14ac:dyDescent="0.2">
      <c r="BC4633" s="120"/>
      <c r="BD4633" s="120"/>
      <c r="BE4633" s="120"/>
      <c r="BF4633" s="120"/>
      <c r="BG4633" s="117"/>
      <c r="BH4633" s="117"/>
    </row>
    <row r="4634" spans="55:60" x14ac:dyDescent="0.2">
      <c r="BC4634" s="120"/>
      <c r="BD4634" s="120"/>
      <c r="BE4634" s="120"/>
      <c r="BF4634" s="120"/>
      <c r="BG4634" s="117"/>
      <c r="BH4634" s="117"/>
    </row>
    <row r="4635" spans="55:60" x14ac:dyDescent="0.2">
      <c r="BC4635" s="120"/>
      <c r="BD4635" s="120"/>
      <c r="BE4635" s="120"/>
      <c r="BF4635" s="120"/>
      <c r="BG4635" s="117"/>
      <c r="BH4635" s="117"/>
    </row>
    <row r="4636" spans="55:60" x14ac:dyDescent="0.2">
      <c r="BC4636" s="120"/>
      <c r="BD4636" s="120"/>
      <c r="BE4636" s="120"/>
      <c r="BF4636" s="120"/>
      <c r="BG4636" s="117"/>
      <c r="BH4636" s="117"/>
    </row>
    <row r="4637" spans="55:60" x14ac:dyDescent="0.2">
      <c r="BC4637" s="120"/>
      <c r="BD4637" s="120"/>
      <c r="BE4637" s="120"/>
      <c r="BF4637" s="120"/>
      <c r="BG4637" s="117"/>
      <c r="BH4637" s="117"/>
    </row>
    <row r="4638" spans="55:60" x14ac:dyDescent="0.2">
      <c r="BC4638" s="120"/>
      <c r="BD4638" s="120"/>
      <c r="BE4638" s="120"/>
      <c r="BF4638" s="120"/>
      <c r="BG4638" s="117"/>
      <c r="BH4638" s="117"/>
    </row>
    <row r="4639" spans="55:60" x14ac:dyDescent="0.2">
      <c r="BC4639" s="120"/>
      <c r="BD4639" s="120"/>
      <c r="BE4639" s="120"/>
      <c r="BF4639" s="120"/>
      <c r="BG4639" s="117"/>
      <c r="BH4639" s="117"/>
    </row>
    <row r="4640" spans="55:60" x14ac:dyDescent="0.2">
      <c r="BC4640" s="120"/>
      <c r="BD4640" s="120"/>
      <c r="BE4640" s="120"/>
      <c r="BF4640" s="120"/>
      <c r="BG4640" s="117"/>
      <c r="BH4640" s="117"/>
    </row>
    <row r="4641" spans="55:60" x14ac:dyDescent="0.2">
      <c r="BC4641" s="120"/>
      <c r="BD4641" s="120"/>
      <c r="BE4641" s="120"/>
      <c r="BF4641" s="120"/>
      <c r="BG4641" s="117"/>
      <c r="BH4641" s="117"/>
    </row>
    <row r="4642" spans="55:60" x14ac:dyDescent="0.2">
      <c r="BC4642" s="120"/>
      <c r="BD4642" s="120"/>
      <c r="BE4642" s="120"/>
      <c r="BF4642" s="120"/>
      <c r="BG4642" s="117"/>
      <c r="BH4642" s="117"/>
    </row>
    <row r="4643" spans="55:60" x14ac:dyDescent="0.2">
      <c r="BC4643" s="120"/>
      <c r="BD4643" s="120"/>
      <c r="BE4643" s="120"/>
      <c r="BF4643" s="120"/>
      <c r="BG4643" s="117"/>
      <c r="BH4643" s="117"/>
    </row>
    <row r="4644" spans="55:60" x14ac:dyDescent="0.2">
      <c r="BC4644" s="120"/>
      <c r="BD4644" s="120"/>
      <c r="BE4644" s="120"/>
      <c r="BF4644" s="120"/>
      <c r="BG4644" s="117"/>
      <c r="BH4644" s="117"/>
    </row>
    <row r="4645" spans="55:60" x14ac:dyDescent="0.2">
      <c r="BC4645" s="120"/>
      <c r="BD4645" s="120"/>
      <c r="BE4645" s="120"/>
      <c r="BF4645" s="120"/>
      <c r="BG4645" s="117"/>
      <c r="BH4645" s="117"/>
    </row>
    <row r="4646" spans="55:60" x14ac:dyDescent="0.2">
      <c r="BC4646" s="120"/>
      <c r="BD4646" s="120"/>
      <c r="BE4646" s="120"/>
      <c r="BF4646" s="120"/>
      <c r="BG4646" s="117"/>
      <c r="BH4646" s="117"/>
    </row>
    <row r="4647" spans="55:60" x14ac:dyDescent="0.2">
      <c r="BC4647" s="120"/>
      <c r="BD4647" s="120"/>
      <c r="BE4647" s="120"/>
      <c r="BF4647" s="120"/>
      <c r="BG4647" s="117"/>
      <c r="BH4647" s="117"/>
    </row>
    <row r="4648" spans="55:60" x14ac:dyDescent="0.2">
      <c r="BC4648" s="120"/>
      <c r="BD4648" s="120"/>
      <c r="BE4648" s="120"/>
      <c r="BF4648" s="120"/>
      <c r="BG4648" s="117"/>
      <c r="BH4648" s="117"/>
    </row>
    <row r="4649" spans="55:60" x14ac:dyDescent="0.2">
      <c r="BC4649" s="120"/>
      <c r="BD4649" s="120"/>
      <c r="BE4649" s="120"/>
      <c r="BF4649" s="120"/>
      <c r="BG4649" s="117"/>
      <c r="BH4649" s="117"/>
    </row>
    <row r="4650" spans="55:60" x14ac:dyDescent="0.2">
      <c r="BC4650" s="120"/>
      <c r="BD4650" s="120"/>
      <c r="BE4650" s="120"/>
      <c r="BF4650" s="120"/>
      <c r="BG4650" s="117"/>
      <c r="BH4650" s="117"/>
    </row>
    <row r="4651" spans="55:60" x14ac:dyDescent="0.2">
      <c r="BC4651" s="120"/>
      <c r="BD4651" s="120"/>
      <c r="BE4651" s="120"/>
      <c r="BF4651" s="120"/>
      <c r="BG4651" s="117"/>
      <c r="BH4651" s="117"/>
    </row>
    <row r="4652" spans="55:60" x14ac:dyDescent="0.2">
      <c r="BC4652" s="120"/>
      <c r="BD4652" s="120"/>
      <c r="BE4652" s="120"/>
      <c r="BF4652" s="120"/>
      <c r="BG4652" s="117"/>
      <c r="BH4652" s="117"/>
    </row>
    <row r="4653" spans="55:60" x14ac:dyDescent="0.2">
      <c r="BC4653" s="120"/>
      <c r="BD4653" s="120"/>
      <c r="BE4653" s="120"/>
      <c r="BF4653" s="120"/>
      <c r="BG4653" s="117"/>
      <c r="BH4653" s="117"/>
    </row>
    <row r="4654" spans="55:60" x14ac:dyDescent="0.2">
      <c r="BC4654" s="120"/>
      <c r="BD4654" s="120"/>
      <c r="BE4654" s="120"/>
      <c r="BF4654" s="120"/>
      <c r="BG4654" s="117"/>
      <c r="BH4654" s="117"/>
    </row>
    <row r="4655" spans="55:60" x14ac:dyDescent="0.2">
      <c r="BC4655" s="120"/>
      <c r="BD4655" s="120"/>
      <c r="BE4655" s="120"/>
      <c r="BF4655" s="120"/>
      <c r="BG4655" s="117"/>
      <c r="BH4655" s="117"/>
    </row>
    <row r="4656" spans="55:60" x14ac:dyDescent="0.2">
      <c r="BC4656" s="120"/>
      <c r="BD4656" s="120"/>
      <c r="BE4656" s="120"/>
      <c r="BF4656" s="120"/>
      <c r="BG4656" s="117"/>
      <c r="BH4656" s="117"/>
    </row>
    <row r="4657" spans="55:60" x14ac:dyDescent="0.2">
      <c r="BC4657" s="120"/>
      <c r="BD4657" s="120"/>
      <c r="BE4657" s="120"/>
      <c r="BF4657" s="120"/>
      <c r="BG4657" s="117"/>
      <c r="BH4657" s="117"/>
    </row>
    <row r="4658" spans="55:60" x14ac:dyDescent="0.2">
      <c r="BC4658" s="120"/>
      <c r="BD4658" s="120"/>
      <c r="BE4658" s="120"/>
      <c r="BF4658" s="120"/>
      <c r="BG4658" s="117"/>
      <c r="BH4658" s="117"/>
    </row>
    <row r="4659" spans="55:60" x14ac:dyDescent="0.2">
      <c r="BC4659" s="120"/>
      <c r="BD4659" s="120"/>
      <c r="BE4659" s="120"/>
      <c r="BF4659" s="120"/>
      <c r="BG4659" s="117"/>
      <c r="BH4659" s="117"/>
    </row>
    <row r="4660" spans="55:60" x14ac:dyDescent="0.2">
      <c r="BC4660" s="120"/>
      <c r="BD4660" s="120"/>
      <c r="BE4660" s="120"/>
      <c r="BF4660" s="120"/>
      <c r="BG4660" s="117"/>
      <c r="BH4660" s="117"/>
    </row>
    <row r="4661" spans="55:60" x14ac:dyDescent="0.2">
      <c r="BC4661" s="120"/>
      <c r="BD4661" s="120"/>
      <c r="BE4661" s="120"/>
      <c r="BF4661" s="120"/>
      <c r="BG4661" s="117"/>
      <c r="BH4661" s="117"/>
    </row>
    <row r="4662" spans="55:60" x14ac:dyDescent="0.2">
      <c r="BC4662" s="120"/>
      <c r="BD4662" s="120"/>
      <c r="BE4662" s="120"/>
      <c r="BF4662" s="120"/>
      <c r="BG4662" s="117"/>
      <c r="BH4662" s="117"/>
    </row>
    <row r="4663" spans="55:60" x14ac:dyDescent="0.2">
      <c r="BC4663" s="120"/>
      <c r="BD4663" s="120"/>
      <c r="BE4663" s="120"/>
      <c r="BF4663" s="120"/>
      <c r="BG4663" s="117"/>
      <c r="BH4663" s="117"/>
    </row>
    <row r="4664" spans="55:60" x14ac:dyDescent="0.2">
      <c r="BC4664" s="120"/>
      <c r="BD4664" s="120"/>
      <c r="BE4664" s="120"/>
      <c r="BF4664" s="120"/>
      <c r="BG4664" s="117"/>
      <c r="BH4664" s="117"/>
    </row>
    <row r="4665" spans="55:60" x14ac:dyDescent="0.2">
      <c r="BC4665" s="120"/>
      <c r="BD4665" s="120"/>
      <c r="BE4665" s="120"/>
      <c r="BF4665" s="120"/>
      <c r="BG4665" s="117"/>
      <c r="BH4665" s="117"/>
    </row>
    <row r="4666" spans="55:60" x14ac:dyDescent="0.2">
      <c r="BC4666" s="120"/>
      <c r="BD4666" s="120"/>
      <c r="BE4666" s="120"/>
      <c r="BF4666" s="120"/>
      <c r="BG4666" s="117"/>
      <c r="BH4666" s="117"/>
    </row>
    <row r="4667" spans="55:60" x14ac:dyDescent="0.2">
      <c r="BC4667" s="120"/>
      <c r="BD4667" s="120"/>
      <c r="BE4667" s="120"/>
      <c r="BF4667" s="120"/>
      <c r="BG4667" s="117"/>
      <c r="BH4667" s="117"/>
    </row>
    <row r="4668" spans="55:60" x14ac:dyDescent="0.2">
      <c r="BC4668" s="120"/>
      <c r="BD4668" s="120"/>
      <c r="BE4668" s="120"/>
      <c r="BF4668" s="120"/>
      <c r="BG4668" s="117"/>
      <c r="BH4668" s="117"/>
    </row>
    <row r="4669" spans="55:60" x14ac:dyDescent="0.2">
      <c r="BC4669" s="120"/>
      <c r="BD4669" s="120"/>
      <c r="BE4669" s="120"/>
      <c r="BF4669" s="120"/>
      <c r="BG4669" s="117"/>
      <c r="BH4669" s="117"/>
    </row>
    <row r="4670" spans="55:60" x14ac:dyDescent="0.2">
      <c r="BC4670" s="120"/>
      <c r="BD4670" s="120"/>
      <c r="BE4670" s="120"/>
      <c r="BF4670" s="120"/>
      <c r="BG4670" s="117"/>
      <c r="BH4670" s="117"/>
    </row>
    <row r="4671" spans="55:60" x14ac:dyDescent="0.2">
      <c r="BC4671" s="120"/>
      <c r="BD4671" s="120"/>
      <c r="BE4671" s="120"/>
      <c r="BF4671" s="120"/>
      <c r="BG4671" s="117"/>
      <c r="BH4671" s="117"/>
    </row>
    <row r="4672" spans="55:60" x14ac:dyDescent="0.2">
      <c r="BC4672" s="120"/>
      <c r="BD4672" s="120"/>
      <c r="BE4672" s="120"/>
      <c r="BF4672" s="120"/>
      <c r="BG4672" s="117"/>
      <c r="BH4672" s="117"/>
    </row>
    <row r="4673" spans="55:60" x14ac:dyDescent="0.2">
      <c r="BC4673" s="120"/>
      <c r="BD4673" s="120"/>
      <c r="BE4673" s="120"/>
      <c r="BF4673" s="120"/>
      <c r="BG4673" s="117"/>
      <c r="BH4673" s="117"/>
    </row>
    <row r="4674" spans="55:60" x14ac:dyDescent="0.2">
      <c r="BC4674" s="120"/>
      <c r="BD4674" s="120"/>
      <c r="BE4674" s="120"/>
      <c r="BF4674" s="120"/>
      <c r="BG4674" s="117"/>
      <c r="BH4674" s="117"/>
    </row>
    <row r="4675" spans="55:60" x14ac:dyDescent="0.2">
      <c r="BC4675" s="120"/>
      <c r="BD4675" s="120"/>
      <c r="BE4675" s="120"/>
      <c r="BF4675" s="120"/>
      <c r="BG4675" s="117"/>
      <c r="BH4675" s="117"/>
    </row>
    <row r="4676" spans="55:60" x14ac:dyDescent="0.2">
      <c r="BC4676" s="120"/>
      <c r="BD4676" s="120"/>
      <c r="BE4676" s="120"/>
      <c r="BF4676" s="120"/>
      <c r="BG4676" s="117"/>
      <c r="BH4676" s="117"/>
    </row>
    <row r="4677" spans="55:60" x14ac:dyDescent="0.2">
      <c r="BC4677" s="120"/>
      <c r="BD4677" s="120"/>
      <c r="BE4677" s="120"/>
      <c r="BF4677" s="120"/>
      <c r="BG4677" s="117"/>
      <c r="BH4677" s="117"/>
    </row>
    <row r="4678" spans="55:60" x14ac:dyDescent="0.2">
      <c r="BC4678" s="120"/>
      <c r="BD4678" s="120"/>
      <c r="BE4678" s="120"/>
      <c r="BF4678" s="120"/>
      <c r="BG4678" s="117"/>
      <c r="BH4678" s="117"/>
    </row>
    <row r="4679" spans="55:60" x14ac:dyDescent="0.2">
      <c r="BC4679" s="120"/>
      <c r="BD4679" s="120"/>
      <c r="BE4679" s="120"/>
      <c r="BF4679" s="120"/>
      <c r="BG4679" s="117"/>
      <c r="BH4679" s="117"/>
    </row>
    <row r="4680" spans="55:60" x14ac:dyDescent="0.2">
      <c r="BC4680" s="120"/>
      <c r="BD4680" s="120"/>
      <c r="BE4680" s="120"/>
      <c r="BF4680" s="120"/>
      <c r="BG4680" s="117"/>
      <c r="BH4680" s="117"/>
    </row>
    <row r="4681" spans="55:60" x14ac:dyDescent="0.2">
      <c r="BC4681" s="120"/>
      <c r="BD4681" s="120"/>
      <c r="BE4681" s="120"/>
      <c r="BF4681" s="120"/>
      <c r="BG4681" s="117"/>
      <c r="BH4681" s="117"/>
    </row>
    <row r="4682" spans="55:60" x14ac:dyDescent="0.2">
      <c r="BC4682" s="120"/>
      <c r="BD4682" s="120"/>
      <c r="BE4682" s="120"/>
      <c r="BF4682" s="120"/>
      <c r="BG4682" s="117"/>
      <c r="BH4682" s="117"/>
    </row>
    <row r="4683" spans="55:60" x14ac:dyDescent="0.2">
      <c r="BC4683" s="120"/>
      <c r="BD4683" s="120"/>
      <c r="BE4683" s="120"/>
      <c r="BF4683" s="120"/>
      <c r="BG4683" s="117"/>
      <c r="BH4683" s="117"/>
    </row>
    <row r="4684" spans="55:60" x14ac:dyDescent="0.2">
      <c r="BC4684" s="120"/>
      <c r="BD4684" s="120"/>
      <c r="BE4684" s="120"/>
      <c r="BF4684" s="120"/>
      <c r="BG4684" s="117"/>
      <c r="BH4684" s="117"/>
    </row>
    <row r="4685" spans="55:60" x14ac:dyDescent="0.2">
      <c r="BC4685" s="120"/>
      <c r="BD4685" s="120"/>
      <c r="BE4685" s="120"/>
      <c r="BF4685" s="120"/>
      <c r="BG4685" s="117"/>
      <c r="BH4685" s="117"/>
    </row>
    <row r="4686" spans="55:60" x14ac:dyDescent="0.2">
      <c r="BC4686" s="120"/>
      <c r="BD4686" s="120"/>
      <c r="BE4686" s="120"/>
      <c r="BF4686" s="120"/>
      <c r="BG4686" s="117"/>
      <c r="BH4686" s="117"/>
    </row>
    <row r="4687" spans="55:60" x14ac:dyDescent="0.2">
      <c r="BC4687" s="120"/>
      <c r="BD4687" s="120"/>
      <c r="BE4687" s="120"/>
      <c r="BF4687" s="120"/>
      <c r="BG4687" s="117"/>
      <c r="BH4687" s="117"/>
    </row>
    <row r="4688" spans="55:60" x14ac:dyDescent="0.2">
      <c r="BC4688" s="120"/>
      <c r="BD4688" s="120"/>
      <c r="BE4688" s="120"/>
      <c r="BF4688" s="120"/>
      <c r="BG4688" s="117"/>
      <c r="BH4688" s="117"/>
    </row>
    <row r="4689" spans="55:60" x14ac:dyDescent="0.2">
      <c r="BC4689" s="120"/>
      <c r="BD4689" s="120"/>
      <c r="BE4689" s="120"/>
      <c r="BF4689" s="120"/>
      <c r="BG4689" s="117"/>
      <c r="BH4689" s="117"/>
    </row>
    <row r="4690" spans="55:60" x14ac:dyDescent="0.2">
      <c r="BC4690" s="120"/>
      <c r="BD4690" s="120"/>
      <c r="BE4690" s="120"/>
      <c r="BF4690" s="120"/>
      <c r="BG4690" s="117"/>
      <c r="BH4690" s="117"/>
    </row>
    <row r="4691" spans="55:60" x14ac:dyDescent="0.2">
      <c r="BC4691" s="120"/>
      <c r="BD4691" s="120"/>
      <c r="BE4691" s="120"/>
      <c r="BF4691" s="120"/>
      <c r="BG4691" s="117"/>
      <c r="BH4691" s="117"/>
    </row>
    <row r="4692" spans="55:60" x14ac:dyDescent="0.2">
      <c r="BC4692" s="120"/>
      <c r="BD4692" s="120"/>
      <c r="BE4692" s="120"/>
      <c r="BF4692" s="120"/>
      <c r="BG4692" s="117"/>
      <c r="BH4692" s="117"/>
    </row>
    <row r="4693" spans="55:60" x14ac:dyDescent="0.2">
      <c r="BC4693" s="120"/>
      <c r="BD4693" s="120"/>
      <c r="BE4693" s="120"/>
      <c r="BF4693" s="120"/>
      <c r="BG4693" s="117"/>
      <c r="BH4693" s="117"/>
    </row>
    <row r="4694" spans="55:60" x14ac:dyDescent="0.2">
      <c r="BC4694" s="120"/>
      <c r="BD4694" s="120"/>
      <c r="BE4694" s="120"/>
      <c r="BF4694" s="120"/>
      <c r="BG4694" s="117"/>
      <c r="BH4694" s="117"/>
    </row>
    <row r="4695" spans="55:60" x14ac:dyDescent="0.2">
      <c r="BC4695" s="120"/>
      <c r="BD4695" s="120"/>
      <c r="BE4695" s="120"/>
      <c r="BF4695" s="120"/>
      <c r="BG4695" s="117"/>
      <c r="BH4695" s="117"/>
    </row>
    <row r="4696" spans="55:60" x14ac:dyDescent="0.2">
      <c r="BC4696" s="120"/>
      <c r="BD4696" s="120"/>
      <c r="BE4696" s="120"/>
      <c r="BF4696" s="120"/>
      <c r="BG4696" s="117"/>
      <c r="BH4696" s="117"/>
    </row>
    <row r="4697" spans="55:60" x14ac:dyDescent="0.2">
      <c r="BC4697" s="120"/>
      <c r="BD4697" s="120"/>
      <c r="BE4697" s="120"/>
      <c r="BF4697" s="120"/>
      <c r="BG4697" s="117"/>
      <c r="BH4697" s="117"/>
    </row>
    <row r="4698" spans="55:60" x14ac:dyDescent="0.2">
      <c r="BC4698" s="120"/>
      <c r="BD4698" s="120"/>
      <c r="BE4698" s="120"/>
      <c r="BF4698" s="120"/>
      <c r="BG4698" s="117"/>
      <c r="BH4698" s="117"/>
    </row>
    <row r="4699" spans="55:60" x14ac:dyDescent="0.2">
      <c r="BC4699" s="120"/>
      <c r="BD4699" s="120"/>
      <c r="BE4699" s="120"/>
      <c r="BF4699" s="120"/>
      <c r="BG4699" s="117"/>
      <c r="BH4699" s="117"/>
    </row>
    <row r="4700" spans="55:60" x14ac:dyDescent="0.2">
      <c r="BC4700" s="120"/>
      <c r="BD4700" s="120"/>
      <c r="BE4700" s="120"/>
      <c r="BF4700" s="120"/>
      <c r="BG4700" s="117"/>
      <c r="BH4700" s="117"/>
    </row>
    <row r="4701" spans="55:60" x14ac:dyDescent="0.2">
      <c r="BC4701" s="120"/>
      <c r="BD4701" s="120"/>
      <c r="BE4701" s="120"/>
      <c r="BF4701" s="120"/>
      <c r="BG4701" s="117"/>
      <c r="BH4701" s="117"/>
    </row>
    <row r="4702" spans="55:60" x14ac:dyDescent="0.2">
      <c r="BC4702" s="120"/>
      <c r="BD4702" s="120"/>
      <c r="BE4702" s="120"/>
      <c r="BF4702" s="120"/>
      <c r="BG4702" s="117"/>
      <c r="BH4702" s="117"/>
    </row>
    <row r="4703" spans="55:60" x14ac:dyDescent="0.2">
      <c r="BC4703" s="120"/>
      <c r="BD4703" s="120"/>
      <c r="BE4703" s="120"/>
      <c r="BF4703" s="120"/>
      <c r="BG4703" s="117"/>
      <c r="BH4703" s="117"/>
    </row>
    <row r="4704" spans="55:60" x14ac:dyDescent="0.2">
      <c r="BC4704" s="120"/>
      <c r="BD4704" s="120"/>
      <c r="BE4704" s="120"/>
      <c r="BF4704" s="120"/>
      <c r="BG4704" s="117"/>
      <c r="BH4704" s="117"/>
    </row>
    <row r="4705" spans="55:60" x14ac:dyDescent="0.2">
      <c r="BC4705" s="120"/>
      <c r="BD4705" s="120"/>
      <c r="BE4705" s="120"/>
      <c r="BF4705" s="120"/>
      <c r="BG4705" s="117"/>
      <c r="BH4705" s="117"/>
    </row>
    <row r="4706" spans="55:60" x14ac:dyDescent="0.2">
      <c r="BC4706" s="120"/>
      <c r="BD4706" s="120"/>
      <c r="BE4706" s="120"/>
      <c r="BF4706" s="120"/>
      <c r="BG4706" s="117"/>
      <c r="BH4706" s="117"/>
    </row>
    <row r="4707" spans="55:60" x14ac:dyDescent="0.2">
      <c r="BC4707" s="120"/>
      <c r="BD4707" s="120"/>
      <c r="BE4707" s="120"/>
      <c r="BF4707" s="120"/>
      <c r="BG4707" s="117"/>
      <c r="BH4707" s="117"/>
    </row>
    <row r="4708" spans="55:60" x14ac:dyDescent="0.2">
      <c r="BC4708" s="120"/>
      <c r="BD4708" s="120"/>
      <c r="BE4708" s="120"/>
      <c r="BF4708" s="120"/>
      <c r="BG4708" s="117"/>
      <c r="BH4708" s="117"/>
    </row>
    <row r="4709" spans="55:60" x14ac:dyDescent="0.2">
      <c r="BC4709" s="120"/>
      <c r="BD4709" s="120"/>
      <c r="BE4709" s="120"/>
      <c r="BF4709" s="120"/>
      <c r="BG4709" s="117"/>
      <c r="BH4709" s="117"/>
    </row>
    <row r="4710" spans="55:60" x14ac:dyDescent="0.2">
      <c r="BC4710" s="120"/>
      <c r="BD4710" s="120"/>
      <c r="BE4710" s="120"/>
      <c r="BF4710" s="120"/>
      <c r="BG4710" s="117"/>
      <c r="BH4710" s="117"/>
    </row>
    <row r="4711" spans="55:60" x14ac:dyDescent="0.2">
      <c r="BC4711" s="120"/>
      <c r="BD4711" s="120"/>
      <c r="BE4711" s="120"/>
      <c r="BF4711" s="120"/>
      <c r="BG4711" s="117"/>
      <c r="BH4711" s="117"/>
    </row>
    <row r="4712" spans="55:60" x14ac:dyDescent="0.2">
      <c r="BC4712" s="120"/>
      <c r="BD4712" s="120"/>
      <c r="BE4712" s="120"/>
      <c r="BF4712" s="120"/>
      <c r="BG4712" s="117"/>
      <c r="BH4712" s="117"/>
    </row>
    <row r="4713" spans="55:60" x14ac:dyDescent="0.2">
      <c r="BC4713" s="120"/>
      <c r="BD4713" s="120"/>
      <c r="BE4713" s="120"/>
      <c r="BF4713" s="120"/>
      <c r="BG4713" s="117"/>
      <c r="BH4713" s="117"/>
    </row>
    <row r="4714" spans="55:60" x14ac:dyDescent="0.2">
      <c r="BC4714" s="120"/>
      <c r="BD4714" s="120"/>
      <c r="BE4714" s="120"/>
      <c r="BF4714" s="120"/>
      <c r="BG4714" s="117"/>
      <c r="BH4714" s="117"/>
    </row>
    <row r="4715" spans="55:60" x14ac:dyDescent="0.2">
      <c r="BC4715" s="120"/>
      <c r="BD4715" s="120"/>
      <c r="BE4715" s="120"/>
      <c r="BF4715" s="120"/>
      <c r="BG4715" s="117"/>
      <c r="BH4715" s="117"/>
    </row>
    <row r="4716" spans="55:60" x14ac:dyDescent="0.2">
      <c r="BC4716" s="120"/>
      <c r="BD4716" s="120"/>
      <c r="BE4716" s="120"/>
      <c r="BF4716" s="120"/>
      <c r="BG4716" s="117"/>
      <c r="BH4716" s="117"/>
    </row>
    <row r="4717" spans="55:60" x14ac:dyDescent="0.2">
      <c r="BC4717" s="120"/>
      <c r="BD4717" s="120"/>
      <c r="BE4717" s="120"/>
      <c r="BF4717" s="120"/>
      <c r="BG4717" s="117"/>
      <c r="BH4717" s="117"/>
    </row>
    <row r="4718" spans="55:60" x14ac:dyDescent="0.2">
      <c r="BC4718" s="120"/>
      <c r="BD4718" s="120"/>
      <c r="BE4718" s="120"/>
      <c r="BF4718" s="120"/>
      <c r="BG4718" s="117"/>
      <c r="BH4718" s="117"/>
    </row>
    <row r="4719" spans="55:60" x14ac:dyDescent="0.2">
      <c r="BC4719" s="120"/>
      <c r="BD4719" s="120"/>
      <c r="BE4719" s="120"/>
      <c r="BF4719" s="120"/>
      <c r="BG4719" s="117"/>
      <c r="BH4719" s="117"/>
    </row>
    <row r="4720" spans="55:60" x14ac:dyDescent="0.2">
      <c r="BC4720" s="120"/>
      <c r="BD4720" s="120"/>
      <c r="BE4720" s="120"/>
      <c r="BF4720" s="120"/>
      <c r="BG4720" s="117"/>
      <c r="BH4720" s="117"/>
    </row>
    <row r="4721" spans="55:60" x14ac:dyDescent="0.2">
      <c r="BC4721" s="120"/>
      <c r="BD4721" s="120"/>
      <c r="BE4721" s="120"/>
      <c r="BF4721" s="120"/>
      <c r="BG4721" s="117"/>
      <c r="BH4721" s="117"/>
    </row>
    <row r="4722" spans="55:60" x14ac:dyDescent="0.2">
      <c r="BC4722" s="120"/>
      <c r="BD4722" s="120"/>
      <c r="BE4722" s="120"/>
      <c r="BF4722" s="120"/>
      <c r="BG4722" s="117"/>
      <c r="BH4722" s="117"/>
    </row>
    <row r="4723" spans="55:60" x14ac:dyDescent="0.2">
      <c r="BC4723" s="120"/>
      <c r="BD4723" s="120"/>
      <c r="BE4723" s="120"/>
      <c r="BF4723" s="120"/>
      <c r="BG4723" s="117"/>
      <c r="BH4723" s="117"/>
    </row>
    <row r="4724" spans="55:60" x14ac:dyDescent="0.2">
      <c r="BC4724" s="120"/>
      <c r="BD4724" s="120"/>
      <c r="BE4724" s="120"/>
      <c r="BF4724" s="120"/>
      <c r="BG4724" s="117"/>
      <c r="BH4724" s="117"/>
    </row>
    <row r="4725" spans="55:60" x14ac:dyDescent="0.2">
      <c r="BC4725" s="120"/>
      <c r="BD4725" s="120"/>
      <c r="BE4725" s="120"/>
      <c r="BF4725" s="120"/>
      <c r="BG4725" s="117"/>
      <c r="BH4725" s="117"/>
    </row>
    <row r="4726" spans="55:60" x14ac:dyDescent="0.2">
      <c r="BC4726" s="120"/>
      <c r="BD4726" s="120"/>
      <c r="BE4726" s="120"/>
      <c r="BF4726" s="120"/>
      <c r="BG4726" s="117"/>
      <c r="BH4726" s="117"/>
    </row>
    <row r="4727" spans="55:60" x14ac:dyDescent="0.2">
      <c r="BC4727" s="120"/>
      <c r="BD4727" s="120"/>
      <c r="BE4727" s="120"/>
      <c r="BF4727" s="120"/>
      <c r="BG4727" s="117"/>
      <c r="BH4727" s="117"/>
    </row>
    <row r="4728" spans="55:60" x14ac:dyDescent="0.2">
      <c r="BC4728" s="120"/>
      <c r="BD4728" s="120"/>
      <c r="BE4728" s="120"/>
      <c r="BF4728" s="120"/>
      <c r="BG4728" s="117"/>
      <c r="BH4728" s="117"/>
    </row>
    <row r="4729" spans="55:60" x14ac:dyDescent="0.2">
      <c r="BC4729" s="120"/>
      <c r="BD4729" s="120"/>
      <c r="BE4729" s="120"/>
      <c r="BF4729" s="120"/>
      <c r="BG4729" s="117"/>
      <c r="BH4729" s="117"/>
    </row>
    <row r="4730" spans="55:60" x14ac:dyDescent="0.2">
      <c r="BC4730" s="120"/>
      <c r="BD4730" s="120"/>
      <c r="BE4730" s="120"/>
      <c r="BF4730" s="120"/>
      <c r="BG4730" s="117"/>
      <c r="BH4730" s="117"/>
    </row>
    <row r="4731" spans="55:60" x14ac:dyDescent="0.2">
      <c r="BC4731" s="120"/>
      <c r="BD4731" s="120"/>
      <c r="BE4731" s="120"/>
      <c r="BF4731" s="120"/>
      <c r="BG4731" s="117"/>
      <c r="BH4731" s="117"/>
    </row>
    <row r="4732" spans="55:60" x14ac:dyDescent="0.2">
      <c r="BC4732" s="120"/>
      <c r="BD4732" s="120"/>
      <c r="BE4732" s="120"/>
      <c r="BF4732" s="120"/>
      <c r="BG4732" s="117"/>
      <c r="BH4732" s="117"/>
    </row>
    <row r="4733" spans="55:60" x14ac:dyDescent="0.2">
      <c r="BC4733" s="120"/>
      <c r="BD4733" s="120"/>
      <c r="BE4733" s="120"/>
      <c r="BF4733" s="120"/>
      <c r="BG4733" s="117"/>
      <c r="BH4733" s="117"/>
    </row>
    <row r="4734" spans="55:60" x14ac:dyDescent="0.2">
      <c r="BC4734" s="120"/>
      <c r="BD4734" s="120"/>
      <c r="BE4734" s="120"/>
      <c r="BF4734" s="120"/>
      <c r="BG4734" s="117"/>
      <c r="BH4734" s="117"/>
    </row>
    <row r="4735" spans="55:60" x14ac:dyDescent="0.2">
      <c r="BC4735" s="120"/>
      <c r="BD4735" s="120"/>
      <c r="BE4735" s="120"/>
      <c r="BF4735" s="120"/>
      <c r="BG4735" s="117"/>
      <c r="BH4735" s="117"/>
    </row>
    <row r="4736" spans="55:60" x14ac:dyDescent="0.2">
      <c r="BC4736" s="120"/>
      <c r="BD4736" s="120"/>
      <c r="BE4736" s="120"/>
      <c r="BF4736" s="120"/>
      <c r="BG4736" s="117"/>
      <c r="BH4736" s="117"/>
    </row>
    <row r="4737" spans="55:60" x14ac:dyDescent="0.2">
      <c r="BC4737" s="120"/>
      <c r="BD4737" s="120"/>
      <c r="BE4737" s="120"/>
      <c r="BF4737" s="120"/>
      <c r="BG4737" s="117"/>
      <c r="BH4737" s="117"/>
    </row>
    <row r="4738" spans="55:60" x14ac:dyDescent="0.2">
      <c r="BC4738" s="120"/>
      <c r="BD4738" s="120"/>
      <c r="BE4738" s="120"/>
      <c r="BF4738" s="120"/>
      <c r="BG4738" s="117"/>
      <c r="BH4738" s="117"/>
    </row>
    <row r="4739" spans="55:60" x14ac:dyDescent="0.2">
      <c r="BC4739" s="120"/>
      <c r="BD4739" s="120"/>
      <c r="BE4739" s="120"/>
      <c r="BF4739" s="120"/>
      <c r="BG4739" s="117"/>
      <c r="BH4739" s="117"/>
    </row>
    <row r="4740" spans="55:60" x14ac:dyDescent="0.2">
      <c r="BC4740" s="120"/>
      <c r="BD4740" s="120"/>
      <c r="BE4740" s="120"/>
      <c r="BF4740" s="120"/>
      <c r="BG4740" s="117"/>
      <c r="BH4740" s="117"/>
    </row>
    <row r="4741" spans="55:60" x14ac:dyDescent="0.2">
      <c r="BC4741" s="120"/>
      <c r="BD4741" s="120"/>
      <c r="BE4741" s="120"/>
      <c r="BF4741" s="120"/>
      <c r="BG4741" s="117"/>
      <c r="BH4741" s="117"/>
    </row>
    <row r="4742" spans="55:60" x14ac:dyDescent="0.2">
      <c r="BC4742" s="120"/>
      <c r="BD4742" s="120"/>
      <c r="BE4742" s="120"/>
      <c r="BF4742" s="120"/>
      <c r="BG4742" s="117"/>
      <c r="BH4742" s="117"/>
    </row>
    <row r="4743" spans="55:60" x14ac:dyDescent="0.2">
      <c r="BC4743" s="120"/>
      <c r="BD4743" s="120"/>
      <c r="BE4743" s="120"/>
      <c r="BF4743" s="120"/>
      <c r="BG4743" s="117"/>
      <c r="BH4743" s="117"/>
    </row>
    <row r="4744" spans="55:60" x14ac:dyDescent="0.2">
      <c r="BC4744" s="120"/>
      <c r="BD4744" s="120"/>
      <c r="BE4744" s="120"/>
      <c r="BF4744" s="120"/>
      <c r="BG4744" s="117"/>
      <c r="BH4744" s="117"/>
    </row>
    <row r="4745" spans="55:60" x14ac:dyDescent="0.2">
      <c r="BC4745" s="120"/>
      <c r="BD4745" s="120"/>
      <c r="BE4745" s="120"/>
      <c r="BF4745" s="120"/>
      <c r="BG4745" s="117"/>
      <c r="BH4745" s="117"/>
    </row>
    <row r="4746" spans="55:60" x14ac:dyDescent="0.2">
      <c r="BC4746" s="120"/>
      <c r="BD4746" s="120"/>
      <c r="BE4746" s="120"/>
      <c r="BF4746" s="120"/>
      <c r="BG4746" s="117"/>
      <c r="BH4746" s="117"/>
    </row>
    <row r="4747" spans="55:60" x14ac:dyDescent="0.2">
      <c r="BC4747" s="120"/>
      <c r="BD4747" s="120"/>
      <c r="BE4747" s="120"/>
      <c r="BF4747" s="120"/>
      <c r="BG4747" s="117"/>
      <c r="BH4747" s="117"/>
    </row>
    <row r="4748" spans="55:60" x14ac:dyDescent="0.2">
      <c r="BC4748" s="120"/>
      <c r="BD4748" s="120"/>
      <c r="BE4748" s="120"/>
      <c r="BF4748" s="120"/>
      <c r="BG4748" s="117"/>
      <c r="BH4748" s="117"/>
    </row>
    <row r="4749" spans="55:60" x14ac:dyDescent="0.2">
      <c r="BC4749" s="120"/>
      <c r="BD4749" s="120"/>
      <c r="BE4749" s="120"/>
      <c r="BF4749" s="120"/>
      <c r="BG4749" s="117"/>
      <c r="BH4749" s="117"/>
    </row>
    <row r="4750" spans="55:60" x14ac:dyDescent="0.2">
      <c r="BC4750" s="120"/>
      <c r="BD4750" s="120"/>
      <c r="BE4750" s="120"/>
      <c r="BF4750" s="120"/>
      <c r="BG4750" s="117"/>
      <c r="BH4750" s="117"/>
    </row>
    <row r="4751" spans="55:60" x14ac:dyDescent="0.2">
      <c r="BC4751" s="120"/>
      <c r="BD4751" s="120"/>
      <c r="BE4751" s="120"/>
      <c r="BF4751" s="120"/>
      <c r="BG4751" s="117"/>
      <c r="BH4751" s="117"/>
    </row>
    <row r="4752" spans="55:60" x14ac:dyDescent="0.2">
      <c r="BC4752" s="120"/>
      <c r="BD4752" s="120"/>
      <c r="BE4752" s="120"/>
      <c r="BF4752" s="120"/>
      <c r="BG4752" s="117"/>
      <c r="BH4752" s="117"/>
    </row>
    <row r="4753" spans="55:60" x14ac:dyDescent="0.2">
      <c r="BC4753" s="120"/>
      <c r="BD4753" s="120"/>
      <c r="BE4753" s="120"/>
      <c r="BF4753" s="120"/>
      <c r="BG4753" s="117"/>
      <c r="BH4753" s="117"/>
    </row>
    <row r="4754" spans="55:60" x14ac:dyDescent="0.2">
      <c r="BC4754" s="120"/>
      <c r="BD4754" s="120"/>
      <c r="BE4754" s="120"/>
      <c r="BF4754" s="120"/>
      <c r="BG4754" s="117"/>
      <c r="BH4754" s="117"/>
    </row>
    <row r="4755" spans="55:60" x14ac:dyDescent="0.2">
      <c r="BC4755" s="120"/>
      <c r="BD4755" s="120"/>
      <c r="BE4755" s="120"/>
      <c r="BF4755" s="120"/>
      <c r="BG4755" s="117"/>
      <c r="BH4755" s="117"/>
    </row>
    <row r="4756" spans="55:60" x14ac:dyDescent="0.2">
      <c r="BC4756" s="120"/>
      <c r="BD4756" s="120"/>
      <c r="BE4756" s="120"/>
      <c r="BF4756" s="120"/>
      <c r="BG4756" s="117"/>
      <c r="BH4756" s="117"/>
    </row>
    <row r="4757" spans="55:60" x14ac:dyDescent="0.2">
      <c r="BC4757" s="120"/>
      <c r="BD4757" s="120"/>
      <c r="BE4757" s="120"/>
      <c r="BF4757" s="120"/>
      <c r="BG4757" s="117"/>
      <c r="BH4757" s="117"/>
    </row>
    <row r="4758" spans="55:60" x14ac:dyDescent="0.2">
      <c r="BC4758" s="120"/>
      <c r="BD4758" s="120"/>
      <c r="BE4758" s="120"/>
      <c r="BF4758" s="120"/>
      <c r="BG4758" s="117"/>
      <c r="BH4758" s="117"/>
    </row>
    <row r="4759" spans="55:60" x14ac:dyDescent="0.2">
      <c r="BC4759" s="120"/>
      <c r="BD4759" s="120"/>
      <c r="BE4759" s="120"/>
      <c r="BF4759" s="120"/>
      <c r="BG4759" s="117"/>
      <c r="BH4759" s="117"/>
    </row>
    <row r="4760" spans="55:60" x14ac:dyDescent="0.2">
      <c r="BC4760" s="120"/>
      <c r="BD4760" s="120"/>
      <c r="BE4760" s="120"/>
      <c r="BF4760" s="120"/>
      <c r="BG4760" s="117"/>
      <c r="BH4760" s="117"/>
    </row>
    <row r="4761" spans="55:60" x14ac:dyDescent="0.2">
      <c r="BC4761" s="120"/>
      <c r="BD4761" s="120"/>
      <c r="BE4761" s="120"/>
      <c r="BF4761" s="120"/>
      <c r="BG4761" s="117"/>
      <c r="BH4761" s="117"/>
    </row>
    <row r="4762" spans="55:60" x14ac:dyDescent="0.2">
      <c r="BC4762" s="120"/>
      <c r="BD4762" s="120"/>
      <c r="BE4762" s="120"/>
      <c r="BF4762" s="120"/>
      <c r="BG4762" s="117"/>
      <c r="BH4762" s="117"/>
    </row>
    <row r="4763" spans="55:60" x14ac:dyDescent="0.2">
      <c r="BC4763" s="120"/>
      <c r="BD4763" s="120"/>
      <c r="BE4763" s="120"/>
      <c r="BF4763" s="120"/>
      <c r="BG4763" s="117"/>
      <c r="BH4763" s="117"/>
    </row>
    <row r="4764" spans="55:60" x14ac:dyDescent="0.2">
      <c r="BC4764" s="120"/>
      <c r="BD4764" s="120"/>
      <c r="BE4764" s="120"/>
      <c r="BF4764" s="120"/>
      <c r="BG4764" s="117"/>
      <c r="BH4764" s="117"/>
    </row>
    <row r="4765" spans="55:60" x14ac:dyDescent="0.2">
      <c r="BC4765" s="120"/>
      <c r="BD4765" s="120"/>
      <c r="BE4765" s="120"/>
      <c r="BF4765" s="120"/>
      <c r="BG4765" s="117"/>
      <c r="BH4765" s="117"/>
    </row>
    <row r="4766" spans="55:60" x14ac:dyDescent="0.2">
      <c r="BC4766" s="120"/>
      <c r="BD4766" s="120"/>
      <c r="BE4766" s="120"/>
      <c r="BF4766" s="120"/>
      <c r="BG4766" s="117"/>
      <c r="BH4766" s="117"/>
    </row>
    <row r="4767" spans="55:60" x14ac:dyDescent="0.2">
      <c r="BC4767" s="120"/>
      <c r="BD4767" s="120"/>
      <c r="BE4767" s="120"/>
      <c r="BF4767" s="120"/>
      <c r="BG4767" s="117"/>
      <c r="BH4767" s="117"/>
    </row>
    <row r="4768" spans="55:60" x14ac:dyDescent="0.2">
      <c r="BC4768" s="120"/>
      <c r="BD4768" s="120"/>
      <c r="BE4768" s="120"/>
      <c r="BF4768" s="120"/>
      <c r="BG4768" s="117"/>
      <c r="BH4768" s="117"/>
    </row>
    <row r="4769" spans="55:60" x14ac:dyDescent="0.2">
      <c r="BC4769" s="120"/>
      <c r="BD4769" s="120"/>
      <c r="BE4769" s="120"/>
      <c r="BF4769" s="120"/>
      <c r="BG4769" s="117"/>
      <c r="BH4769" s="117"/>
    </row>
    <row r="4770" spans="55:60" x14ac:dyDescent="0.2">
      <c r="BC4770" s="120"/>
      <c r="BD4770" s="120"/>
      <c r="BE4770" s="120"/>
      <c r="BF4770" s="120"/>
      <c r="BG4770" s="117"/>
      <c r="BH4770" s="117"/>
    </row>
    <row r="4771" spans="55:60" x14ac:dyDescent="0.2">
      <c r="BC4771" s="120"/>
      <c r="BD4771" s="120"/>
      <c r="BE4771" s="120"/>
      <c r="BF4771" s="120"/>
      <c r="BG4771" s="117"/>
      <c r="BH4771" s="117"/>
    </row>
    <row r="4772" spans="55:60" x14ac:dyDescent="0.2">
      <c r="BC4772" s="120"/>
      <c r="BD4772" s="120"/>
      <c r="BE4772" s="120"/>
      <c r="BF4772" s="120"/>
      <c r="BG4772" s="117"/>
      <c r="BH4772" s="117"/>
    </row>
    <row r="4773" spans="55:60" x14ac:dyDescent="0.2">
      <c r="BC4773" s="120"/>
      <c r="BD4773" s="120"/>
      <c r="BE4773" s="120"/>
      <c r="BF4773" s="120"/>
      <c r="BG4773" s="117"/>
      <c r="BH4773" s="117"/>
    </row>
    <row r="4774" spans="55:60" x14ac:dyDescent="0.2">
      <c r="BC4774" s="120"/>
      <c r="BD4774" s="120"/>
      <c r="BE4774" s="120"/>
      <c r="BF4774" s="120"/>
      <c r="BG4774" s="117"/>
      <c r="BH4774" s="117"/>
    </row>
    <row r="4775" spans="55:60" x14ac:dyDescent="0.2">
      <c r="BC4775" s="120"/>
      <c r="BD4775" s="120"/>
      <c r="BE4775" s="120"/>
      <c r="BF4775" s="120"/>
      <c r="BG4775" s="117"/>
      <c r="BH4775" s="117"/>
    </row>
    <row r="4776" spans="55:60" x14ac:dyDescent="0.2">
      <c r="BC4776" s="120"/>
      <c r="BD4776" s="120"/>
      <c r="BE4776" s="120"/>
      <c r="BF4776" s="120"/>
      <c r="BG4776" s="117"/>
      <c r="BH4776" s="117"/>
    </row>
    <row r="4777" spans="55:60" x14ac:dyDescent="0.2">
      <c r="BC4777" s="120"/>
      <c r="BD4777" s="120"/>
      <c r="BE4777" s="120"/>
      <c r="BF4777" s="120"/>
      <c r="BG4777" s="117"/>
      <c r="BH4777" s="117"/>
    </row>
    <row r="4778" spans="55:60" x14ac:dyDescent="0.2">
      <c r="BC4778" s="120"/>
      <c r="BD4778" s="120"/>
      <c r="BE4778" s="120"/>
      <c r="BF4778" s="120"/>
      <c r="BG4778" s="117"/>
      <c r="BH4778" s="117"/>
    </row>
    <row r="4779" spans="55:60" x14ac:dyDescent="0.2">
      <c r="BC4779" s="120"/>
      <c r="BD4779" s="120"/>
      <c r="BE4779" s="120"/>
      <c r="BF4779" s="120"/>
      <c r="BG4779" s="117"/>
      <c r="BH4779" s="117"/>
    </row>
    <row r="4780" spans="55:60" x14ac:dyDescent="0.2">
      <c r="BC4780" s="120"/>
      <c r="BD4780" s="120"/>
      <c r="BE4780" s="120"/>
      <c r="BF4780" s="120"/>
      <c r="BG4780" s="117"/>
      <c r="BH4780" s="117"/>
    </row>
    <row r="4781" spans="55:60" x14ac:dyDescent="0.2">
      <c r="BC4781" s="120"/>
      <c r="BD4781" s="120"/>
      <c r="BE4781" s="120"/>
      <c r="BF4781" s="120"/>
      <c r="BG4781" s="117"/>
      <c r="BH4781" s="117"/>
    </row>
    <row r="4782" spans="55:60" x14ac:dyDescent="0.2">
      <c r="BC4782" s="120"/>
      <c r="BD4782" s="120"/>
      <c r="BE4782" s="120"/>
      <c r="BF4782" s="120"/>
      <c r="BG4782" s="117"/>
      <c r="BH4782" s="117"/>
    </row>
    <row r="4783" spans="55:60" x14ac:dyDescent="0.2">
      <c r="BC4783" s="120"/>
      <c r="BD4783" s="120"/>
      <c r="BE4783" s="120"/>
      <c r="BF4783" s="120"/>
      <c r="BG4783" s="117"/>
      <c r="BH4783" s="117"/>
    </row>
    <row r="4784" spans="55:60" x14ac:dyDescent="0.2">
      <c r="BC4784" s="120"/>
      <c r="BD4784" s="120"/>
      <c r="BE4784" s="120"/>
      <c r="BF4784" s="120"/>
      <c r="BG4784" s="117"/>
      <c r="BH4784" s="117"/>
    </row>
    <row r="4785" spans="55:60" x14ac:dyDescent="0.2">
      <c r="BC4785" s="120"/>
      <c r="BD4785" s="120"/>
      <c r="BE4785" s="120"/>
      <c r="BF4785" s="120"/>
      <c r="BG4785" s="117"/>
      <c r="BH4785" s="117"/>
    </row>
    <row r="4786" spans="55:60" x14ac:dyDescent="0.2">
      <c r="BC4786" s="120"/>
      <c r="BD4786" s="120"/>
      <c r="BE4786" s="120"/>
      <c r="BF4786" s="120"/>
      <c r="BG4786" s="117"/>
      <c r="BH4786" s="117"/>
    </row>
    <row r="4787" spans="55:60" x14ac:dyDescent="0.2">
      <c r="BC4787" s="120"/>
      <c r="BD4787" s="120"/>
      <c r="BE4787" s="120"/>
      <c r="BF4787" s="120"/>
      <c r="BG4787" s="117"/>
      <c r="BH4787" s="117"/>
    </row>
    <row r="4788" spans="55:60" x14ac:dyDescent="0.2">
      <c r="BC4788" s="120"/>
      <c r="BD4788" s="120"/>
      <c r="BE4788" s="120"/>
      <c r="BF4788" s="120"/>
      <c r="BG4788" s="117"/>
      <c r="BH4788" s="117"/>
    </row>
    <row r="4789" spans="55:60" x14ac:dyDescent="0.2">
      <c r="BC4789" s="120"/>
      <c r="BD4789" s="120"/>
      <c r="BE4789" s="120"/>
      <c r="BF4789" s="120"/>
      <c r="BG4789" s="117"/>
      <c r="BH4789" s="117"/>
    </row>
    <row r="4790" spans="55:60" x14ac:dyDescent="0.2">
      <c r="BC4790" s="120"/>
      <c r="BD4790" s="120"/>
      <c r="BE4790" s="120"/>
      <c r="BF4790" s="120"/>
      <c r="BG4790" s="117"/>
      <c r="BH4790" s="117"/>
    </row>
    <row r="4791" spans="55:60" x14ac:dyDescent="0.2">
      <c r="BC4791" s="120"/>
      <c r="BD4791" s="120"/>
      <c r="BE4791" s="120"/>
      <c r="BF4791" s="120"/>
      <c r="BG4791" s="117"/>
      <c r="BH4791" s="117"/>
    </row>
    <row r="4792" spans="55:60" x14ac:dyDescent="0.2">
      <c r="BC4792" s="120"/>
      <c r="BD4792" s="120"/>
      <c r="BE4792" s="120"/>
      <c r="BF4792" s="120"/>
      <c r="BG4792" s="117"/>
      <c r="BH4792" s="117"/>
    </row>
    <row r="4793" spans="55:60" x14ac:dyDescent="0.2">
      <c r="BC4793" s="120"/>
      <c r="BD4793" s="120"/>
      <c r="BE4793" s="120"/>
      <c r="BF4793" s="120"/>
      <c r="BG4793" s="117"/>
      <c r="BH4793" s="117"/>
    </row>
    <row r="4794" spans="55:60" x14ac:dyDescent="0.2">
      <c r="BC4794" s="120"/>
      <c r="BD4794" s="120"/>
      <c r="BE4794" s="120"/>
      <c r="BF4794" s="120"/>
      <c r="BG4794" s="117"/>
      <c r="BH4794" s="117"/>
    </row>
    <row r="4795" spans="55:60" x14ac:dyDescent="0.2">
      <c r="BC4795" s="120"/>
      <c r="BD4795" s="120"/>
      <c r="BE4795" s="120"/>
      <c r="BF4795" s="120"/>
      <c r="BG4795" s="117"/>
      <c r="BH4795" s="117"/>
    </row>
    <row r="4796" spans="55:60" x14ac:dyDescent="0.2">
      <c r="BC4796" s="120"/>
      <c r="BD4796" s="120"/>
      <c r="BE4796" s="120"/>
      <c r="BF4796" s="120"/>
      <c r="BG4796" s="117"/>
      <c r="BH4796" s="117"/>
    </row>
    <row r="4797" spans="55:60" x14ac:dyDescent="0.2">
      <c r="BC4797" s="120"/>
      <c r="BD4797" s="120"/>
      <c r="BE4797" s="120"/>
      <c r="BF4797" s="120"/>
      <c r="BG4797" s="117"/>
      <c r="BH4797" s="117"/>
    </row>
    <row r="4798" spans="55:60" x14ac:dyDescent="0.2">
      <c r="BC4798" s="120"/>
      <c r="BD4798" s="120"/>
      <c r="BE4798" s="120"/>
      <c r="BF4798" s="120"/>
      <c r="BG4798" s="117"/>
      <c r="BH4798" s="117"/>
    </row>
    <row r="4799" spans="55:60" x14ac:dyDescent="0.2">
      <c r="BC4799" s="120"/>
      <c r="BD4799" s="120"/>
      <c r="BE4799" s="120"/>
      <c r="BF4799" s="120"/>
      <c r="BG4799" s="117"/>
      <c r="BH4799" s="117"/>
    </row>
    <row r="4800" spans="55:60" x14ac:dyDescent="0.2">
      <c r="BC4800" s="120"/>
      <c r="BD4800" s="120"/>
      <c r="BE4800" s="120"/>
      <c r="BF4800" s="120"/>
      <c r="BG4800" s="117"/>
      <c r="BH4800" s="117"/>
    </row>
    <row r="4801" spans="55:60" x14ac:dyDescent="0.2">
      <c r="BC4801" s="120"/>
      <c r="BD4801" s="120"/>
      <c r="BE4801" s="120"/>
      <c r="BF4801" s="120"/>
      <c r="BG4801" s="117"/>
      <c r="BH4801" s="117"/>
    </row>
    <row r="4802" spans="55:60" x14ac:dyDescent="0.2">
      <c r="BC4802" s="120"/>
      <c r="BD4802" s="120"/>
      <c r="BE4802" s="120"/>
      <c r="BF4802" s="120"/>
      <c r="BG4802" s="117"/>
      <c r="BH4802" s="117"/>
    </row>
    <row r="4803" spans="55:60" x14ac:dyDescent="0.2">
      <c r="BC4803" s="120"/>
      <c r="BD4803" s="120"/>
      <c r="BE4803" s="120"/>
      <c r="BF4803" s="120"/>
      <c r="BG4803" s="117"/>
      <c r="BH4803" s="117"/>
    </row>
    <row r="4804" spans="55:60" x14ac:dyDescent="0.2">
      <c r="BC4804" s="120"/>
      <c r="BD4804" s="120"/>
      <c r="BE4804" s="120"/>
      <c r="BF4804" s="120"/>
      <c r="BG4804" s="117"/>
      <c r="BH4804" s="117"/>
    </row>
    <row r="4805" spans="55:60" x14ac:dyDescent="0.2">
      <c r="BC4805" s="120"/>
      <c r="BD4805" s="120"/>
      <c r="BE4805" s="120"/>
      <c r="BF4805" s="120"/>
      <c r="BG4805" s="117"/>
      <c r="BH4805" s="117"/>
    </row>
    <row r="4806" spans="55:60" x14ac:dyDescent="0.2">
      <c r="BC4806" s="120"/>
      <c r="BD4806" s="120"/>
      <c r="BE4806" s="120"/>
      <c r="BF4806" s="120"/>
      <c r="BG4806" s="117"/>
      <c r="BH4806" s="117"/>
    </row>
    <row r="4807" spans="55:60" x14ac:dyDescent="0.2">
      <c r="BC4807" s="120"/>
      <c r="BD4807" s="120"/>
      <c r="BE4807" s="120"/>
      <c r="BF4807" s="120"/>
      <c r="BG4807" s="117"/>
      <c r="BH4807" s="117"/>
    </row>
    <row r="4808" spans="55:60" x14ac:dyDescent="0.2">
      <c r="BC4808" s="120"/>
      <c r="BD4808" s="120"/>
      <c r="BE4808" s="120"/>
      <c r="BF4808" s="120"/>
      <c r="BG4808" s="117"/>
      <c r="BH4808" s="117"/>
    </row>
    <row r="4809" spans="55:60" x14ac:dyDescent="0.2">
      <c r="BC4809" s="120"/>
      <c r="BD4809" s="120"/>
      <c r="BE4809" s="120"/>
      <c r="BF4809" s="120"/>
      <c r="BG4809" s="117"/>
      <c r="BH4809" s="117"/>
    </row>
    <row r="4810" spans="55:60" x14ac:dyDescent="0.2">
      <c r="BC4810" s="120"/>
      <c r="BD4810" s="120"/>
      <c r="BE4810" s="120"/>
      <c r="BF4810" s="120"/>
      <c r="BG4810" s="117"/>
      <c r="BH4810" s="117"/>
    </row>
    <row r="4811" spans="55:60" x14ac:dyDescent="0.2">
      <c r="BC4811" s="120"/>
      <c r="BD4811" s="120"/>
      <c r="BE4811" s="120"/>
      <c r="BF4811" s="120"/>
      <c r="BG4811" s="117"/>
      <c r="BH4811" s="117"/>
    </row>
    <row r="4812" spans="55:60" x14ac:dyDescent="0.2">
      <c r="BC4812" s="120"/>
      <c r="BD4812" s="120"/>
      <c r="BE4812" s="120"/>
      <c r="BF4812" s="120"/>
      <c r="BG4812" s="117"/>
      <c r="BH4812" s="117"/>
    </row>
    <row r="4813" spans="55:60" x14ac:dyDescent="0.2">
      <c r="BC4813" s="120"/>
      <c r="BD4813" s="120"/>
      <c r="BE4813" s="120"/>
      <c r="BF4813" s="120"/>
      <c r="BG4813" s="117"/>
      <c r="BH4813" s="117"/>
    </row>
    <row r="4814" spans="55:60" x14ac:dyDescent="0.2">
      <c r="BC4814" s="120"/>
      <c r="BD4814" s="120"/>
      <c r="BE4814" s="120"/>
      <c r="BF4814" s="120"/>
      <c r="BG4814" s="117"/>
      <c r="BH4814" s="117"/>
    </row>
    <row r="4815" spans="55:60" x14ac:dyDescent="0.2">
      <c r="BC4815" s="120"/>
      <c r="BD4815" s="120"/>
      <c r="BE4815" s="120"/>
      <c r="BF4815" s="120"/>
      <c r="BG4815" s="117"/>
      <c r="BH4815" s="117"/>
    </row>
    <row r="4816" spans="55:60" x14ac:dyDescent="0.2">
      <c r="BC4816" s="120"/>
      <c r="BD4816" s="120"/>
      <c r="BE4816" s="120"/>
      <c r="BF4816" s="120"/>
      <c r="BG4816" s="117"/>
      <c r="BH4816" s="117"/>
    </row>
    <row r="4817" spans="55:60" x14ac:dyDescent="0.2">
      <c r="BC4817" s="120"/>
      <c r="BD4817" s="120"/>
      <c r="BE4817" s="120"/>
      <c r="BF4817" s="120"/>
      <c r="BG4817" s="117"/>
      <c r="BH4817" s="117"/>
    </row>
    <row r="4818" spans="55:60" x14ac:dyDescent="0.2">
      <c r="BC4818" s="120"/>
      <c r="BD4818" s="120"/>
      <c r="BE4818" s="120"/>
      <c r="BF4818" s="120"/>
      <c r="BG4818" s="117"/>
      <c r="BH4818" s="117"/>
    </row>
    <row r="4819" spans="55:60" x14ac:dyDescent="0.2">
      <c r="BC4819" s="120"/>
      <c r="BD4819" s="120"/>
      <c r="BE4819" s="120"/>
      <c r="BF4819" s="120"/>
      <c r="BG4819" s="117"/>
      <c r="BH4819" s="117"/>
    </row>
    <row r="4820" spans="55:60" x14ac:dyDescent="0.2">
      <c r="BC4820" s="120"/>
      <c r="BD4820" s="120"/>
      <c r="BE4820" s="120"/>
      <c r="BF4820" s="120"/>
      <c r="BG4820" s="117"/>
      <c r="BH4820" s="117"/>
    </row>
    <row r="4821" spans="55:60" x14ac:dyDescent="0.2">
      <c r="BC4821" s="120"/>
      <c r="BD4821" s="120"/>
      <c r="BE4821" s="120"/>
      <c r="BF4821" s="120"/>
      <c r="BG4821" s="117"/>
      <c r="BH4821" s="117"/>
    </row>
    <row r="4822" spans="55:60" x14ac:dyDescent="0.2">
      <c r="BC4822" s="120"/>
      <c r="BD4822" s="120"/>
      <c r="BE4822" s="120"/>
      <c r="BF4822" s="120"/>
      <c r="BG4822" s="117"/>
      <c r="BH4822" s="117"/>
    </row>
    <row r="4823" spans="55:60" x14ac:dyDescent="0.2">
      <c r="BC4823" s="120"/>
      <c r="BD4823" s="120"/>
      <c r="BE4823" s="120"/>
      <c r="BF4823" s="120"/>
      <c r="BG4823" s="117"/>
      <c r="BH4823" s="117"/>
    </row>
    <row r="4824" spans="55:60" x14ac:dyDescent="0.2">
      <c r="BC4824" s="120"/>
      <c r="BD4824" s="120"/>
      <c r="BE4824" s="120"/>
      <c r="BF4824" s="120"/>
      <c r="BG4824" s="117"/>
      <c r="BH4824" s="117"/>
    </row>
    <row r="4825" spans="55:60" x14ac:dyDescent="0.2">
      <c r="BC4825" s="120"/>
      <c r="BD4825" s="120"/>
      <c r="BE4825" s="120"/>
      <c r="BF4825" s="120"/>
      <c r="BG4825" s="117"/>
      <c r="BH4825" s="117"/>
    </row>
    <row r="4826" spans="55:60" x14ac:dyDescent="0.2">
      <c r="BC4826" s="120"/>
      <c r="BD4826" s="120"/>
      <c r="BE4826" s="120"/>
      <c r="BF4826" s="120"/>
      <c r="BG4826" s="117"/>
      <c r="BH4826" s="117"/>
    </row>
    <row r="4827" spans="55:60" x14ac:dyDescent="0.2">
      <c r="BC4827" s="120"/>
      <c r="BD4827" s="120"/>
      <c r="BE4827" s="120"/>
      <c r="BF4827" s="120"/>
      <c r="BG4827" s="117"/>
      <c r="BH4827" s="117"/>
    </row>
    <row r="4828" spans="55:60" x14ac:dyDescent="0.2">
      <c r="BC4828" s="120"/>
      <c r="BD4828" s="120"/>
      <c r="BE4828" s="120"/>
      <c r="BF4828" s="120"/>
      <c r="BG4828" s="117"/>
      <c r="BH4828" s="117"/>
    </row>
    <row r="4829" spans="55:60" x14ac:dyDescent="0.2">
      <c r="BC4829" s="120"/>
      <c r="BD4829" s="120"/>
      <c r="BE4829" s="120"/>
      <c r="BF4829" s="120"/>
      <c r="BG4829" s="117"/>
      <c r="BH4829" s="117"/>
    </row>
    <row r="4830" spans="55:60" x14ac:dyDescent="0.2">
      <c r="BC4830" s="120"/>
      <c r="BD4830" s="120"/>
      <c r="BE4830" s="120"/>
      <c r="BF4830" s="120"/>
      <c r="BG4830" s="117"/>
      <c r="BH4830" s="117"/>
    </row>
    <row r="4831" spans="55:60" x14ac:dyDescent="0.2">
      <c r="BC4831" s="120"/>
      <c r="BD4831" s="120"/>
      <c r="BE4831" s="120"/>
      <c r="BF4831" s="120"/>
      <c r="BG4831" s="117"/>
      <c r="BH4831" s="117"/>
    </row>
    <row r="4832" spans="55:60" x14ac:dyDescent="0.2">
      <c r="BC4832" s="120"/>
      <c r="BD4832" s="120"/>
      <c r="BE4832" s="120"/>
      <c r="BF4832" s="120"/>
      <c r="BG4832" s="117"/>
      <c r="BH4832" s="117"/>
    </row>
    <row r="4833" spans="55:60" x14ac:dyDescent="0.2">
      <c r="BC4833" s="120"/>
      <c r="BD4833" s="120"/>
      <c r="BE4833" s="120"/>
      <c r="BF4833" s="120"/>
      <c r="BG4833" s="117"/>
      <c r="BH4833" s="117"/>
    </row>
    <row r="4834" spans="55:60" x14ac:dyDescent="0.2">
      <c r="BC4834" s="120"/>
      <c r="BD4834" s="120"/>
      <c r="BE4834" s="120"/>
      <c r="BF4834" s="120"/>
      <c r="BG4834" s="117"/>
      <c r="BH4834" s="117"/>
    </row>
    <row r="4835" spans="55:60" x14ac:dyDescent="0.2">
      <c r="BC4835" s="120"/>
      <c r="BD4835" s="120"/>
      <c r="BE4835" s="120"/>
      <c r="BF4835" s="120"/>
      <c r="BG4835" s="117"/>
      <c r="BH4835" s="117"/>
    </row>
    <row r="4836" spans="55:60" x14ac:dyDescent="0.2">
      <c r="BC4836" s="120"/>
      <c r="BD4836" s="120"/>
      <c r="BE4836" s="120"/>
      <c r="BF4836" s="120"/>
      <c r="BG4836" s="117"/>
      <c r="BH4836" s="117"/>
    </row>
    <row r="4837" spans="55:60" x14ac:dyDescent="0.2">
      <c r="BC4837" s="120"/>
      <c r="BD4837" s="120"/>
      <c r="BE4837" s="120"/>
      <c r="BF4837" s="120"/>
      <c r="BG4837" s="117"/>
      <c r="BH4837" s="117"/>
    </row>
    <row r="4838" spans="55:60" x14ac:dyDescent="0.2">
      <c r="BC4838" s="120"/>
      <c r="BD4838" s="120"/>
      <c r="BE4838" s="120"/>
      <c r="BF4838" s="120"/>
      <c r="BG4838" s="117"/>
      <c r="BH4838" s="117"/>
    </row>
    <row r="4839" spans="55:60" x14ac:dyDescent="0.2">
      <c r="BC4839" s="120"/>
      <c r="BD4839" s="120"/>
      <c r="BE4839" s="120"/>
      <c r="BF4839" s="120"/>
      <c r="BG4839" s="117"/>
      <c r="BH4839" s="117"/>
    </row>
    <row r="4840" spans="55:60" x14ac:dyDescent="0.2">
      <c r="BC4840" s="120"/>
      <c r="BD4840" s="120"/>
      <c r="BE4840" s="120"/>
      <c r="BF4840" s="120"/>
      <c r="BG4840" s="117"/>
      <c r="BH4840" s="117"/>
    </row>
    <row r="4841" spans="55:60" x14ac:dyDescent="0.2">
      <c r="BC4841" s="120"/>
      <c r="BD4841" s="120"/>
      <c r="BE4841" s="120"/>
      <c r="BF4841" s="120"/>
      <c r="BG4841" s="117"/>
      <c r="BH4841" s="117"/>
    </row>
    <row r="4842" spans="55:60" x14ac:dyDescent="0.2">
      <c r="BC4842" s="120"/>
      <c r="BD4842" s="120"/>
      <c r="BE4842" s="120"/>
      <c r="BF4842" s="120"/>
      <c r="BG4842" s="117"/>
      <c r="BH4842" s="117"/>
    </row>
    <row r="4843" spans="55:60" x14ac:dyDescent="0.2">
      <c r="BC4843" s="120"/>
      <c r="BD4843" s="120"/>
      <c r="BE4843" s="120"/>
      <c r="BF4843" s="120"/>
      <c r="BG4843" s="117"/>
      <c r="BH4843" s="117"/>
    </row>
    <row r="4844" spans="55:60" x14ac:dyDescent="0.2">
      <c r="BC4844" s="120"/>
      <c r="BD4844" s="120"/>
      <c r="BE4844" s="120"/>
      <c r="BF4844" s="120"/>
      <c r="BG4844" s="117"/>
      <c r="BH4844" s="117"/>
    </row>
    <row r="4845" spans="55:60" x14ac:dyDescent="0.2">
      <c r="BC4845" s="120"/>
      <c r="BD4845" s="120"/>
      <c r="BE4845" s="120"/>
      <c r="BF4845" s="120"/>
      <c r="BG4845" s="117"/>
      <c r="BH4845" s="117"/>
    </row>
    <row r="4846" spans="55:60" x14ac:dyDescent="0.2">
      <c r="BC4846" s="120"/>
      <c r="BD4846" s="120"/>
      <c r="BE4846" s="120"/>
      <c r="BF4846" s="120"/>
      <c r="BG4846" s="117"/>
      <c r="BH4846" s="117"/>
    </row>
    <row r="4847" spans="55:60" x14ac:dyDescent="0.2">
      <c r="BC4847" s="120"/>
      <c r="BD4847" s="120"/>
      <c r="BE4847" s="120"/>
      <c r="BF4847" s="120"/>
      <c r="BG4847" s="117"/>
      <c r="BH4847" s="117"/>
    </row>
    <row r="4848" spans="55:60" x14ac:dyDescent="0.2">
      <c r="BC4848" s="120"/>
      <c r="BD4848" s="120"/>
      <c r="BE4848" s="120"/>
      <c r="BF4848" s="120"/>
      <c r="BG4848" s="117"/>
      <c r="BH4848" s="117"/>
    </row>
    <row r="4849" spans="55:60" x14ac:dyDescent="0.2">
      <c r="BC4849" s="120"/>
      <c r="BD4849" s="120"/>
      <c r="BE4849" s="120"/>
      <c r="BF4849" s="120"/>
      <c r="BG4849" s="117"/>
      <c r="BH4849" s="117"/>
    </row>
    <row r="4850" spans="55:60" x14ac:dyDescent="0.2">
      <c r="BC4850" s="120"/>
      <c r="BD4850" s="120"/>
      <c r="BE4850" s="120"/>
      <c r="BF4850" s="120"/>
      <c r="BG4850" s="117"/>
      <c r="BH4850" s="117"/>
    </row>
    <row r="4851" spans="55:60" x14ac:dyDescent="0.2">
      <c r="BC4851" s="120"/>
      <c r="BD4851" s="120"/>
      <c r="BE4851" s="120"/>
      <c r="BF4851" s="120"/>
      <c r="BG4851" s="117"/>
      <c r="BH4851" s="117"/>
    </row>
    <row r="4852" spans="55:60" x14ac:dyDescent="0.2">
      <c r="BC4852" s="120"/>
      <c r="BD4852" s="120"/>
      <c r="BE4852" s="120"/>
      <c r="BF4852" s="120"/>
      <c r="BG4852" s="117"/>
      <c r="BH4852" s="117"/>
    </row>
    <row r="4853" spans="55:60" x14ac:dyDescent="0.2">
      <c r="BC4853" s="120"/>
      <c r="BD4853" s="120"/>
      <c r="BE4853" s="120"/>
      <c r="BF4853" s="120"/>
      <c r="BG4853" s="117"/>
      <c r="BH4853" s="117"/>
    </row>
    <row r="4854" spans="55:60" x14ac:dyDescent="0.2">
      <c r="BC4854" s="120"/>
      <c r="BD4854" s="120"/>
      <c r="BE4854" s="120"/>
      <c r="BF4854" s="120"/>
      <c r="BG4854" s="117"/>
      <c r="BH4854" s="117"/>
    </row>
    <row r="4855" spans="55:60" x14ac:dyDescent="0.2">
      <c r="BC4855" s="120"/>
      <c r="BD4855" s="120"/>
      <c r="BE4855" s="120"/>
      <c r="BF4855" s="120"/>
      <c r="BG4855" s="117"/>
      <c r="BH4855" s="117"/>
    </row>
    <row r="4856" spans="55:60" x14ac:dyDescent="0.2">
      <c r="BC4856" s="120"/>
      <c r="BD4856" s="120"/>
      <c r="BE4856" s="120"/>
      <c r="BF4856" s="120"/>
      <c r="BG4856" s="117"/>
      <c r="BH4856" s="117"/>
    </row>
    <row r="4857" spans="55:60" x14ac:dyDescent="0.2">
      <c r="BC4857" s="120"/>
      <c r="BD4857" s="120"/>
      <c r="BE4857" s="120"/>
      <c r="BF4857" s="120"/>
      <c r="BG4857" s="117"/>
      <c r="BH4857" s="117"/>
    </row>
    <row r="4858" spans="55:60" x14ac:dyDescent="0.2">
      <c r="BC4858" s="120"/>
      <c r="BD4858" s="120"/>
      <c r="BE4858" s="120"/>
      <c r="BF4858" s="120"/>
      <c r="BG4858" s="117"/>
      <c r="BH4858" s="117"/>
    </row>
    <row r="4859" spans="55:60" x14ac:dyDescent="0.2">
      <c r="BC4859" s="120"/>
      <c r="BD4859" s="120"/>
      <c r="BE4859" s="120"/>
      <c r="BF4859" s="120"/>
      <c r="BG4859" s="117"/>
      <c r="BH4859" s="117"/>
    </row>
    <row r="4860" spans="55:60" x14ac:dyDescent="0.2">
      <c r="BC4860" s="120"/>
      <c r="BD4860" s="120"/>
      <c r="BE4860" s="120"/>
      <c r="BF4860" s="120"/>
      <c r="BG4860" s="117"/>
      <c r="BH4860" s="117"/>
    </row>
    <row r="4861" spans="55:60" x14ac:dyDescent="0.2">
      <c r="BC4861" s="120"/>
      <c r="BD4861" s="120"/>
      <c r="BE4861" s="120"/>
      <c r="BF4861" s="120"/>
      <c r="BG4861" s="117"/>
      <c r="BH4861" s="117"/>
    </row>
    <row r="4862" spans="55:60" x14ac:dyDescent="0.2">
      <c r="BC4862" s="120"/>
      <c r="BD4862" s="120"/>
      <c r="BE4862" s="120"/>
      <c r="BF4862" s="120"/>
      <c r="BG4862" s="117"/>
      <c r="BH4862" s="117"/>
    </row>
    <row r="4863" spans="55:60" x14ac:dyDescent="0.2">
      <c r="BC4863" s="120"/>
      <c r="BD4863" s="120"/>
      <c r="BE4863" s="120"/>
      <c r="BF4863" s="120"/>
      <c r="BG4863" s="117"/>
      <c r="BH4863" s="117"/>
    </row>
    <row r="4864" spans="55:60" x14ac:dyDescent="0.2">
      <c r="BC4864" s="120"/>
      <c r="BD4864" s="120"/>
      <c r="BE4864" s="120"/>
      <c r="BF4864" s="120"/>
      <c r="BG4864" s="117"/>
      <c r="BH4864" s="117"/>
    </row>
    <row r="4865" spans="55:60" x14ac:dyDescent="0.2">
      <c r="BC4865" s="120"/>
      <c r="BD4865" s="120"/>
      <c r="BE4865" s="120"/>
      <c r="BF4865" s="120"/>
      <c r="BG4865" s="117"/>
      <c r="BH4865" s="117"/>
    </row>
    <row r="4866" spans="55:60" x14ac:dyDescent="0.2">
      <c r="BC4866" s="120"/>
      <c r="BD4866" s="120"/>
      <c r="BE4866" s="120"/>
      <c r="BF4866" s="120"/>
      <c r="BG4866" s="117"/>
      <c r="BH4866" s="117"/>
    </row>
    <row r="4867" spans="55:60" x14ac:dyDescent="0.2">
      <c r="BC4867" s="120"/>
      <c r="BD4867" s="120"/>
      <c r="BE4867" s="120"/>
      <c r="BF4867" s="120"/>
      <c r="BG4867" s="117"/>
      <c r="BH4867" s="117"/>
    </row>
    <row r="4868" spans="55:60" x14ac:dyDescent="0.2">
      <c r="BC4868" s="120"/>
      <c r="BD4868" s="120"/>
      <c r="BE4868" s="120"/>
      <c r="BF4868" s="120"/>
      <c r="BG4868" s="117"/>
      <c r="BH4868" s="117"/>
    </row>
    <row r="4869" spans="55:60" x14ac:dyDescent="0.2">
      <c r="BC4869" s="120"/>
      <c r="BD4869" s="120"/>
      <c r="BE4869" s="120"/>
      <c r="BF4869" s="120"/>
      <c r="BG4869" s="117"/>
      <c r="BH4869" s="117"/>
    </row>
    <row r="4870" spans="55:60" x14ac:dyDescent="0.2">
      <c r="BC4870" s="120"/>
      <c r="BD4870" s="120"/>
      <c r="BE4870" s="120"/>
      <c r="BF4870" s="120"/>
      <c r="BG4870" s="117"/>
      <c r="BH4870" s="117"/>
    </row>
    <row r="4871" spans="55:60" x14ac:dyDescent="0.2">
      <c r="BC4871" s="120"/>
      <c r="BD4871" s="120"/>
      <c r="BE4871" s="120"/>
      <c r="BF4871" s="120"/>
      <c r="BG4871" s="117"/>
      <c r="BH4871" s="117"/>
    </row>
    <row r="4872" spans="55:60" x14ac:dyDescent="0.2">
      <c r="BC4872" s="120"/>
      <c r="BD4872" s="120"/>
      <c r="BE4872" s="120"/>
      <c r="BF4872" s="120"/>
      <c r="BG4872" s="117"/>
      <c r="BH4872" s="117"/>
    </row>
    <row r="4873" spans="55:60" x14ac:dyDescent="0.2">
      <c r="BC4873" s="120"/>
      <c r="BD4873" s="120"/>
      <c r="BE4873" s="120"/>
      <c r="BF4873" s="120"/>
      <c r="BG4873" s="117"/>
      <c r="BH4873" s="117"/>
    </row>
    <row r="4874" spans="55:60" x14ac:dyDescent="0.2">
      <c r="BC4874" s="120"/>
      <c r="BD4874" s="120"/>
      <c r="BE4874" s="120"/>
      <c r="BF4874" s="120"/>
      <c r="BG4874" s="117"/>
      <c r="BH4874" s="117"/>
    </row>
    <row r="4875" spans="55:60" x14ac:dyDescent="0.2">
      <c r="BC4875" s="120"/>
      <c r="BD4875" s="120"/>
      <c r="BE4875" s="120"/>
      <c r="BF4875" s="120"/>
      <c r="BG4875" s="117"/>
      <c r="BH4875" s="117"/>
    </row>
    <row r="4876" spans="55:60" x14ac:dyDescent="0.2">
      <c r="BC4876" s="120"/>
      <c r="BD4876" s="120"/>
      <c r="BE4876" s="120"/>
      <c r="BF4876" s="120"/>
      <c r="BG4876" s="117"/>
      <c r="BH4876" s="117"/>
    </row>
    <row r="4877" spans="55:60" x14ac:dyDescent="0.2">
      <c r="BC4877" s="120"/>
      <c r="BD4877" s="120"/>
      <c r="BE4877" s="120"/>
      <c r="BF4877" s="120"/>
      <c r="BG4877" s="117"/>
      <c r="BH4877" s="117"/>
    </row>
    <row r="4878" spans="55:60" x14ac:dyDescent="0.2">
      <c r="BC4878" s="120"/>
      <c r="BD4878" s="120"/>
      <c r="BE4878" s="120"/>
      <c r="BF4878" s="120"/>
      <c r="BG4878" s="117"/>
      <c r="BH4878" s="117"/>
    </row>
    <row r="4879" spans="55:60" x14ac:dyDescent="0.2">
      <c r="BC4879" s="120"/>
      <c r="BD4879" s="120"/>
      <c r="BE4879" s="120"/>
      <c r="BF4879" s="120"/>
      <c r="BG4879" s="117"/>
      <c r="BH4879" s="117"/>
    </row>
    <row r="4880" spans="55:60" x14ac:dyDescent="0.2">
      <c r="BC4880" s="120"/>
      <c r="BD4880" s="120"/>
      <c r="BE4880" s="120"/>
      <c r="BF4880" s="120"/>
      <c r="BG4880" s="117"/>
      <c r="BH4880" s="117"/>
    </row>
    <row r="4881" spans="55:60" x14ac:dyDescent="0.2">
      <c r="BC4881" s="120"/>
      <c r="BD4881" s="120"/>
      <c r="BE4881" s="120"/>
      <c r="BF4881" s="120"/>
      <c r="BG4881" s="117"/>
      <c r="BH4881" s="117"/>
    </row>
    <row r="4882" spans="55:60" x14ac:dyDescent="0.2">
      <c r="BC4882" s="120"/>
      <c r="BD4882" s="120"/>
      <c r="BE4882" s="120"/>
      <c r="BF4882" s="120"/>
      <c r="BG4882" s="117"/>
      <c r="BH4882" s="117"/>
    </row>
    <row r="4883" spans="55:60" x14ac:dyDescent="0.2">
      <c r="BC4883" s="120"/>
      <c r="BD4883" s="120"/>
      <c r="BE4883" s="120"/>
      <c r="BF4883" s="120"/>
      <c r="BG4883" s="117"/>
      <c r="BH4883" s="117"/>
    </row>
    <row r="4884" spans="55:60" x14ac:dyDescent="0.2">
      <c r="BC4884" s="120"/>
      <c r="BD4884" s="120"/>
      <c r="BE4884" s="120"/>
      <c r="BF4884" s="120"/>
      <c r="BG4884" s="117"/>
      <c r="BH4884" s="117"/>
    </row>
    <row r="4885" spans="55:60" x14ac:dyDescent="0.2">
      <c r="BC4885" s="120"/>
      <c r="BD4885" s="120"/>
      <c r="BE4885" s="120"/>
      <c r="BF4885" s="120"/>
      <c r="BG4885" s="117"/>
      <c r="BH4885" s="117"/>
    </row>
    <row r="4886" spans="55:60" x14ac:dyDescent="0.2">
      <c r="BC4886" s="120"/>
      <c r="BD4886" s="120"/>
      <c r="BE4886" s="120"/>
      <c r="BF4886" s="120"/>
      <c r="BG4886" s="117"/>
      <c r="BH4886" s="117"/>
    </row>
    <row r="4887" spans="55:60" x14ac:dyDescent="0.2">
      <c r="BC4887" s="120"/>
      <c r="BD4887" s="120"/>
      <c r="BE4887" s="120"/>
      <c r="BF4887" s="120"/>
      <c r="BG4887" s="117"/>
      <c r="BH4887" s="117"/>
    </row>
    <row r="4888" spans="55:60" x14ac:dyDescent="0.2">
      <c r="BC4888" s="120"/>
      <c r="BD4888" s="120"/>
      <c r="BE4888" s="120"/>
      <c r="BF4888" s="120"/>
      <c r="BG4888" s="117"/>
      <c r="BH4888" s="117"/>
    </row>
    <row r="4889" spans="55:60" x14ac:dyDescent="0.2">
      <c r="BC4889" s="120"/>
      <c r="BD4889" s="120"/>
      <c r="BE4889" s="120"/>
      <c r="BF4889" s="120"/>
      <c r="BG4889" s="117"/>
      <c r="BH4889" s="117"/>
    </row>
    <row r="4890" spans="55:60" x14ac:dyDescent="0.2">
      <c r="BC4890" s="120"/>
      <c r="BD4890" s="120"/>
      <c r="BE4890" s="120"/>
      <c r="BF4890" s="120"/>
      <c r="BG4890" s="117"/>
      <c r="BH4890" s="117"/>
    </row>
    <row r="4891" spans="55:60" x14ac:dyDescent="0.2">
      <c r="BC4891" s="120"/>
      <c r="BD4891" s="120"/>
      <c r="BE4891" s="120"/>
      <c r="BF4891" s="120"/>
      <c r="BG4891" s="117"/>
      <c r="BH4891" s="117"/>
    </row>
    <row r="4892" spans="55:60" x14ac:dyDescent="0.2">
      <c r="BC4892" s="120"/>
      <c r="BD4892" s="120"/>
      <c r="BE4892" s="120"/>
      <c r="BF4892" s="120"/>
      <c r="BG4892" s="117"/>
      <c r="BH4892" s="117"/>
    </row>
    <row r="4893" spans="55:60" x14ac:dyDescent="0.2">
      <c r="BC4893" s="120"/>
      <c r="BD4893" s="120"/>
      <c r="BE4893" s="120"/>
      <c r="BF4893" s="120"/>
      <c r="BG4893" s="117"/>
      <c r="BH4893" s="117"/>
    </row>
    <row r="4894" spans="55:60" x14ac:dyDescent="0.2">
      <c r="BC4894" s="120"/>
      <c r="BD4894" s="120"/>
      <c r="BE4894" s="120"/>
      <c r="BF4894" s="120"/>
      <c r="BG4894" s="117"/>
      <c r="BH4894" s="117"/>
    </row>
    <row r="4895" spans="55:60" x14ac:dyDescent="0.2">
      <c r="BC4895" s="120"/>
      <c r="BD4895" s="120"/>
      <c r="BE4895" s="120"/>
      <c r="BF4895" s="120"/>
      <c r="BG4895" s="117"/>
      <c r="BH4895" s="117"/>
    </row>
    <row r="4896" spans="55:60" x14ac:dyDescent="0.2">
      <c r="BC4896" s="120"/>
      <c r="BD4896" s="120"/>
      <c r="BE4896" s="120"/>
      <c r="BF4896" s="120"/>
      <c r="BG4896" s="117"/>
      <c r="BH4896" s="117"/>
    </row>
    <row r="4897" spans="55:60" x14ac:dyDescent="0.2">
      <c r="BC4897" s="120"/>
      <c r="BD4897" s="120"/>
      <c r="BE4897" s="120"/>
      <c r="BF4897" s="120"/>
      <c r="BG4897" s="117"/>
      <c r="BH4897" s="117"/>
    </row>
    <row r="4898" spans="55:60" x14ac:dyDescent="0.2">
      <c r="BC4898" s="120"/>
      <c r="BD4898" s="120"/>
      <c r="BE4898" s="120"/>
      <c r="BF4898" s="120"/>
      <c r="BG4898" s="117"/>
      <c r="BH4898" s="117"/>
    </row>
    <row r="4899" spans="55:60" x14ac:dyDescent="0.2">
      <c r="BC4899" s="120"/>
      <c r="BD4899" s="120"/>
      <c r="BE4899" s="120"/>
      <c r="BF4899" s="120"/>
      <c r="BG4899" s="117"/>
      <c r="BH4899" s="117"/>
    </row>
    <row r="4900" spans="55:60" x14ac:dyDescent="0.2">
      <c r="BC4900" s="120"/>
      <c r="BD4900" s="120"/>
      <c r="BE4900" s="120"/>
      <c r="BF4900" s="120"/>
      <c r="BG4900" s="117"/>
      <c r="BH4900" s="117"/>
    </row>
    <row r="4901" spans="55:60" x14ac:dyDescent="0.2">
      <c r="BC4901" s="120"/>
      <c r="BD4901" s="120"/>
      <c r="BE4901" s="120"/>
      <c r="BF4901" s="120"/>
      <c r="BG4901" s="117"/>
      <c r="BH4901" s="117"/>
    </row>
    <row r="4902" spans="55:60" x14ac:dyDescent="0.2">
      <c r="BC4902" s="120"/>
      <c r="BD4902" s="120"/>
      <c r="BE4902" s="120"/>
      <c r="BF4902" s="120"/>
      <c r="BG4902" s="117"/>
      <c r="BH4902" s="117"/>
    </row>
    <row r="4903" spans="55:60" x14ac:dyDescent="0.2">
      <c r="BC4903" s="120"/>
      <c r="BD4903" s="120"/>
      <c r="BE4903" s="120"/>
      <c r="BF4903" s="120"/>
      <c r="BG4903" s="117"/>
      <c r="BH4903" s="117"/>
    </row>
    <row r="4904" spans="55:60" x14ac:dyDescent="0.2">
      <c r="BC4904" s="120"/>
      <c r="BD4904" s="120"/>
      <c r="BE4904" s="120"/>
      <c r="BF4904" s="120"/>
      <c r="BG4904" s="117"/>
      <c r="BH4904" s="117"/>
    </row>
    <row r="4905" spans="55:60" x14ac:dyDescent="0.2">
      <c r="BC4905" s="120"/>
      <c r="BD4905" s="120"/>
      <c r="BE4905" s="120"/>
      <c r="BF4905" s="120"/>
      <c r="BG4905" s="117"/>
      <c r="BH4905" s="117"/>
    </row>
    <row r="4906" spans="55:60" x14ac:dyDescent="0.2">
      <c r="BC4906" s="120"/>
      <c r="BD4906" s="120"/>
      <c r="BE4906" s="120"/>
      <c r="BF4906" s="120"/>
      <c r="BG4906" s="117"/>
      <c r="BH4906" s="117"/>
    </row>
    <row r="4907" spans="55:60" x14ac:dyDescent="0.2">
      <c r="BC4907" s="120"/>
      <c r="BD4907" s="120"/>
      <c r="BE4907" s="120"/>
      <c r="BF4907" s="120"/>
      <c r="BG4907" s="117"/>
      <c r="BH4907" s="117"/>
    </row>
    <row r="4908" spans="55:60" x14ac:dyDescent="0.2">
      <c r="BC4908" s="120"/>
      <c r="BD4908" s="120"/>
      <c r="BE4908" s="120"/>
      <c r="BF4908" s="120"/>
      <c r="BG4908" s="117"/>
      <c r="BH4908" s="117"/>
    </row>
    <row r="4909" spans="55:60" x14ac:dyDescent="0.2">
      <c r="BC4909" s="120"/>
      <c r="BD4909" s="120"/>
      <c r="BE4909" s="120"/>
      <c r="BF4909" s="120"/>
      <c r="BG4909" s="117"/>
      <c r="BH4909" s="117"/>
    </row>
    <row r="4910" spans="55:60" x14ac:dyDescent="0.2">
      <c r="BC4910" s="120"/>
      <c r="BD4910" s="120"/>
      <c r="BE4910" s="120"/>
      <c r="BF4910" s="120"/>
      <c r="BG4910" s="117"/>
      <c r="BH4910" s="117"/>
    </row>
    <row r="4911" spans="55:60" x14ac:dyDescent="0.2">
      <c r="BC4911" s="120"/>
      <c r="BD4911" s="120"/>
      <c r="BE4911" s="120"/>
      <c r="BF4911" s="120"/>
      <c r="BG4911" s="117"/>
      <c r="BH4911" s="117"/>
    </row>
    <row r="4912" spans="55:60" x14ac:dyDescent="0.2">
      <c r="BC4912" s="120"/>
      <c r="BD4912" s="120"/>
      <c r="BE4912" s="120"/>
      <c r="BF4912" s="120"/>
      <c r="BG4912" s="117"/>
      <c r="BH4912" s="117"/>
    </row>
    <row r="4913" spans="55:60" x14ac:dyDescent="0.2">
      <c r="BC4913" s="120"/>
      <c r="BD4913" s="120"/>
      <c r="BE4913" s="120"/>
      <c r="BF4913" s="120"/>
      <c r="BG4913" s="117"/>
      <c r="BH4913" s="117"/>
    </row>
    <row r="4914" spans="55:60" x14ac:dyDescent="0.2">
      <c r="BC4914" s="120"/>
      <c r="BD4914" s="120"/>
      <c r="BE4914" s="120"/>
      <c r="BF4914" s="120"/>
      <c r="BG4914" s="117"/>
      <c r="BH4914" s="117"/>
    </row>
    <row r="4915" spans="55:60" x14ac:dyDescent="0.2">
      <c r="BC4915" s="120"/>
      <c r="BD4915" s="120"/>
      <c r="BE4915" s="120"/>
      <c r="BF4915" s="120"/>
      <c r="BG4915" s="117"/>
      <c r="BH4915" s="117"/>
    </row>
    <row r="4916" spans="55:60" x14ac:dyDescent="0.2">
      <c r="BC4916" s="120"/>
      <c r="BD4916" s="120"/>
      <c r="BE4916" s="120"/>
      <c r="BF4916" s="120"/>
      <c r="BG4916" s="117"/>
      <c r="BH4916" s="117"/>
    </row>
    <row r="4917" spans="55:60" x14ac:dyDescent="0.2">
      <c r="BC4917" s="120"/>
      <c r="BD4917" s="120"/>
      <c r="BE4917" s="120"/>
      <c r="BF4917" s="120"/>
      <c r="BG4917" s="117"/>
      <c r="BH4917" s="117"/>
    </row>
    <row r="4918" spans="55:60" x14ac:dyDescent="0.2">
      <c r="BC4918" s="120"/>
      <c r="BD4918" s="120"/>
      <c r="BE4918" s="120"/>
      <c r="BF4918" s="120"/>
      <c r="BG4918" s="117"/>
      <c r="BH4918" s="117"/>
    </row>
    <row r="4919" spans="55:60" x14ac:dyDescent="0.2">
      <c r="BC4919" s="120"/>
      <c r="BD4919" s="120"/>
      <c r="BE4919" s="120"/>
      <c r="BF4919" s="120"/>
      <c r="BG4919" s="117"/>
      <c r="BH4919" s="117"/>
    </row>
    <row r="4920" spans="55:60" x14ac:dyDescent="0.2">
      <c r="BC4920" s="120"/>
      <c r="BD4920" s="120"/>
      <c r="BE4920" s="120"/>
      <c r="BF4920" s="120"/>
      <c r="BG4920" s="117"/>
      <c r="BH4920" s="117"/>
    </row>
    <row r="4921" spans="55:60" x14ac:dyDescent="0.2">
      <c r="BC4921" s="120"/>
      <c r="BD4921" s="120"/>
      <c r="BE4921" s="120"/>
      <c r="BF4921" s="120"/>
      <c r="BG4921" s="117"/>
      <c r="BH4921" s="117"/>
    </row>
    <row r="4922" spans="55:60" x14ac:dyDescent="0.2">
      <c r="BC4922" s="120"/>
      <c r="BD4922" s="120"/>
      <c r="BE4922" s="120"/>
      <c r="BF4922" s="120"/>
      <c r="BG4922" s="117"/>
      <c r="BH4922" s="117"/>
    </row>
    <row r="4923" spans="55:60" x14ac:dyDescent="0.2">
      <c r="BC4923" s="120"/>
      <c r="BD4923" s="120"/>
      <c r="BE4923" s="120"/>
      <c r="BF4923" s="120"/>
      <c r="BG4923" s="117"/>
      <c r="BH4923" s="117"/>
    </row>
    <row r="4924" spans="55:60" x14ac:dyDescent="0.2">
      <c r="BC4924" s="120"/>
      <c r="BD4924" s="120"/>
      <c r="BE4924" s="120"/>
      <c r="BF4924" s="120"/>
      <c r="BG4924" s="117"/>
      <c r="BH4924" s="117"/>
    </row>
    <row r="4925" spans="55:60" x14ac:dyDescent="0.2">
      <c r="BC4925" s="120"/>
      <c r="BD4925" s="120"/>
      <c r="BE4925" s="120"/>
      <c r="BF4925" s="120"/>
      <c r="BG4925" s="117"/>
      <c r="BH4925" s="117"/>
    </row>
    <row r="4926" spans="55:60" x14ac:dyDescent="0.2">
      <c r="BC4926" s="120"/>
      <c r="BD4926" s="120"/>
      <c r="BE4926" s="120"/>
      <c r="BF4926" s="120"/>
      <c r="BG4926" s="117"/>
      <c r="BH4926" s="117"/>
    </row>
    <row r="4927" spans="55:60" x14ac:dyDescent="0.2">
      <c r="BC4927" s="120"/>
      <c r="BD4927" s="120"/>
      <c r="BE4927" s="120"/>
      <c r="BF4927" s="120"/>
      <c r="BG4927" s="117"/>
      <c r="BH4927" s="117"/>
    </row>
    <row r="4928" spans="55:60" x14ac:dyDescent="0.2">
      <c r="BC4928" s="120"/>
      <c r="BD4928" s="120"/>
      <c r="BE4928" s="120"/>
      <c r="BF4928" s="120"/>
      <c r="BG4928" s="117"/>
      <c r="BH4928" s="117"/>
    </row>
    <row r="4929" spans="55:60" x14ac:dyDescent="0.2">
      <c r="BC4929" s="120"/>
      <c r="BD4929" s="120"/>
      <c r="BE4929" s="120"/>
      <c r="BF4929" s="120"/>
      <c r="BG4929" s="117"/>
      <c r="BH4929" s="117"/>
    </row>
    <row r="4930" spans="55:60" x14ac:dyDescent="0.2">
      <c r="BC4930" s="120"/>
      <c r="BD4930" s="120"/>
      <c r="BE4930" s="120"/>
      <c r="BF4930" s="120"/>
      <c r="BG4930" s="117"/>
      <c r="BH4930" s="117"/>
    </row>
    <row r="4931" spans="55:60" x14ac:dyDescent="0.2">
      <c r="BC4931" s="120"/>
      <c r="BD4931" s="120"/>
      <c r="BE4931" s="120"/>
      <c r="BF4931" s="120"/>
      <c r="BG4931" s="117"/>
      <c r="BH4931" s="117"/>
    </row>
    <row r="4932" spans="55:60" x14ac:dyDescent="0.2">
      <c r="BC4932" s="120"/>
      <c r="BD4932" s="120"/>
      <c r="BE4932" s="120"/>
      <c r="BF4932" s="120"/>
      <c r="BG4932" s="117"/>
      <c r="BH4932" s="117"/>
    </row>
    <row r="4933" spans="55:60" x14ac:dyDescent="0.2">
      <c r="BC4933" s="120"/>
      <c r="BD4933" s="120"/>
      <c r="BE4933" s="120"/>
      <c r="BF4933" s="120"/>
      <c r="BG4933" s="117"/>
      <c r="BH4933" s="117"/>
    </row>
    <row r="4934" spans="55:60" x14ac:dyDescent="0.2">
      <c r="BC4934" s="120"/>
      <c r="BD4934" s="120"/>
      <c r="BE4934" s="120"/>
      <c r="BF4934" s="120"/>
      <c r="BG4934" s="117"/>
      <c r="BH4934" s="117"/>
    </row>
    <row r="4935" spans="55:60" x14ac:dyDescent="0.2">
      <c r="BC4935" s="120"/>
      <c r="BD4935" s="120"/>
      <c r="BE4935" s="120"/>
      <c r="BF4935" s="120"/>
      <c r="BG4935" s="117"/>
      <c r="BH4935" s="117"/>
    </row>
    <row r="4936" spans="55:60" x14ac:dyDescent="0.2">
      <c r="BC4936" s="120"/>
      <c r="BD4936" s="120"/>
      <c r="BE4936" s="120"/>
      <c r="BF4936" s="120"/>
      <c r="BG4936" s="117"/>
      <c r="BH4936" s="117"/>
    </row>
    <row r="4937" spans="55:60" x14ac:dyDescent="0.2">
      <c r="BC4937" s="120"/>
      <c r="BD4937" s="120"/>
      <c r="BE4937" s="120"/>
      <c r="BF4937" s="120"/>
      <c r="BG4937" s="117"/>
      <c r="BH4937" s="117"/>
    </row>
    <row r="4938" spans="55:60" x14ac:dyDescent="0.2">
      <c r="BC4938" s="120"/>
      <c r="BD4938" s="120"/>
      <c r="BE4938" s="120"/>
      <c r="BF4938" s="120"/>
      <c r="BG4938" s="117"/>
      <c r="BH4938" s="117"/>
    </row>
    <row r="4939" spans="55:60" x14ac:dyDescent="0.2">
      <c r="BC4939" s="120"/>
      <c r="BD4939" s="120"/>
      <c r="BE4939" s="120"/>
      <c r="BF4939" s="120"/>
      <c r="BG4939" s="117"/>
      <c r="BH4939" s="117"/>
    </row>
    <row r="4940" spans="55:60" x14ac:dyDescent="0.2">
      <c r="BC4940" s="120"/>
      <c r="BD4940" s="120"/>
      <c r="BE4940" s="120"/>
      <c r="BF4940" s="120"/>
      <c r="BG4940" s="117"/>
      <c r="BH4940" s="117"/>
    </row>
    <row r="4941" spans="55:60" x14ac:dyDescent="0.2">
      <c r="BC4941" s="120"/>
      <c r="BD4941" s="120"/>
      <c r="BE4941" s="120"/>
      <c r="BF4941" s="120"/>
      <c r="BG4941" s="117"/>
      <c r="BH4941" s="117"/>
    </row>
    <row r="4942" spans="55:60" x14ac:dyDescent="0.2">
      <c r="BC4942" s="120"/>
      <c r="BD4942" s="120"/>
      <c r="BE4942" s="120"/>
      <c r="BF4942" s="120"/>
      <c r="BG4942" s="117"/>
      <c r="BH4942" s="117"/>
    </row>
    <row r="4943" spans="55:60" x14ac:dyDescent="0.2">
      <c r="BC4943" s="120"/>
      <c r="BD4943" s="120"/>
      <c r="BE4943" s="120"/>
      <c r="BF4943" s="120"/>
      <c r="BG4943" s="117"/>
      <c r="BH4943" s="117"/>
    </row>
    <row r="4944" spans="55:60" x14ac:dyDescent="0.2">
      <c r="BC4944" s="120"/>
      <c r="BD4944" s="120"/>
      <c r="BE4944" s="120"/>
      <c r="BF4944" s="120"/>
      <c r="BG4944" s="117"/>
      <c r="BH4944" s="117"/>
    </row>
    <row r="4945" spans="55:60" x14ac:dyDescent="0.2">
      <c r="BC4945" s="120"/>
      <c r="BD4945" s="120"/>
      <c r="BE4945" s="120"/>
      <c r="BF4945" s="120"/>
      <c r="BG4945" s="117"/>
      <c r="BH4945" s="117"/>
    </row>
    <row r="4946" spans="55:60" x14ac:dyDescent="0.2">
      <c r="BC4946" s="120"/>
      <c r="BD4946" s="120"/>
      <c r="BE4946" s="120"/>
      <c r="BF4946" s="120"/>
      <c r="BG4946" s="117"/>
      <c r="BH4946" s="117"/>
    </row>
    <row r="4947" spans="55:60" x14ac:dyDescent="0.2">
      <c r="BC4947" s="120"/>
      <c r="BD4947" s="120"/>
      <c r="BE4947" s="120"/>
      <c r="BF4947" s="120"/>
      <c r="BG4947" s="117"/>
      <c r="BH4947" s="117"/>
    </row>
    <row r="4948" spans="55:60" x14ac:dyDescent="0.2">
      <c r="BC4948" s="120"/>
      <c r="BD4948" s="120"/>
      <c r="BE4948" s="120"/>
      <c r="BF4948" s="120"/>
      <c r="BG4948" s="117"/>
      <c r="BH4948" s="117"/>
    </row>
    <row r="4949" spans="55:60" x14ac:dyDescent="0.2">
      <c r="BC4949" s="120"/>
      <c r="BD4949" s="120"/>
      <c r="BE4949" s="120"/>
      <c r="BF4949" s="120"/>
      <c r="BG4949" s="117"/>
      <c r="BH4949" s="117"/>
    </row>
    <row r="4950" spans="55:60" x14ac:dyDescent="0.2">
      <c r="BC4950" s="120"/>
      <c r="BD4950" s="120"/>
      <c r="BE4950" s="120"/>
      <c r="BF4950" s="120"/>
      <c r="BG4950" s="117"/>
      <c r="BH4950" s="117"/>
    </row>
    <row r="4951" spans="55:60" x14ac:dyDescent="0.2">
      <c r="BC4951" s="120"/>
      <c r="BD4951" s="120"/>
      <c r="BE4951" s="120"/>
      <c r="BF4951" s="120"/>
      <c r="BG4951" s="117"/>
      <c r="BH4951" s="117"/>
    </row>
    <row r="4952" spans="55:60" x14ac:dyDescent="0.2">
      <c r="BC4952" s="120"/>
      <c r="BD4952" s="120"/>
      <c r="BE4952" s="120"/>
      <c r="BF4952" s="120"/>
      <c r="BG4952" s="117"/>
      <c r="BH4952" s="117"/>
    </row>
    <row r="4953" spans="55:60" x14ac:dyDescent="0.2">
      <c r="BC4953" s="120"/>
      <c r="BD4953" s="120"/>
      <c r="BE4953" s="120"/>
      <c r="BF4953" s="120"/>
      <c r="BG4953" s="117"/>
      <c r="BH4953" s="117"/>
    </row>
    <row r="4954" spans="55:60" x14ac:dyDescent="0.2">
      <c r="BC4954" s="120"/>
      <c r="BD4954" s="120"/>
      <c r="BE4954" s="120"/>
      <c r="BF4954" s="120"/>
      <c r="BG4954" s="117"/>
      <c r="BH4954" s="117"/>
    </row>
    <row r="4955" spans="55:60" x14ac:dyDescent="0.2">
      <c r="BC4955" s="120"/>
      <c r="BD4955" s="120"/>
      <c r="BE4955" s="120"/>
      <c r="BF4955" s="120"/>
      <c r="BG4955" s="117"/>
      <c r="BH4955" s="117"/>
    </row>
    <row r="4956" spans="55:60" x14ac:dyDescent="0.2">
      <c r="BC4956" s="120"/>
      <c r="BD4956" s="120"/>
      <c r="BE4956" s="120"/>
      <c r="BF4956" s="120"/>
      <c r="BG4956" s="117"/>
      <c r="BH4956" s="117"/>
    </row>
    <row r="4957" spans="55:60" x14ac:dyDescent="0.2">
      <c r="BC4957" s="120"/>
      <c r="BD4957" s="120"/>
      <c r="BE4957" s="120"/>
      <c r="BF4957" s="120"/>
      <c r="BG4957" s="117"/>
      <c r="BH4957" s="117"/>
    </row>
    <row r="4958" spans="55:60" x14ac:dyDescent="0.2">
      <c r="BC4958" s="120"/>
      <c r="BD4958" s="120"/>
      <c r="BE4958" s="120"/>
      <c r="BF4958" s="120"/>
      <c r="BG4958" s="117"/>
      <c r="BH4958" s="117"/>
    </row>
    <row r="4959" spans="55:60" x14ac:dyDescent="0.2">
      <c r="BC4959" s="120"/>
      <c r="BD4959" s="120"/>
      <c r="BE4959" s="120"/>
      <c r="BF4959" s="120"/>
      <c r="BG4959" s="117"/>
      <c r="BH4959" s="117"/>
    </row>
    <row r="4960" spans="55:60" x14ac:dyDescent="0.2">
      <c r="BC4960" s="120"/>
      <c r="BD4960" s="120"/>
      <c r="BE4960" s="120"/>
      <c r="BF4960" s="120"/>
      <c r="BG4960" s="117"/>
      <c r="BH4960" s="117"/>
    </row>
    <row r="4961" spans="55:60" x14ac:dyDescent="0.2">
      <c r="BC4961" s="120"/>
      <c r="BD4961" s="120"/>
      <c r="BE4961" s="120"/>
      <c r="BF4961" s="120"/>
      <c r="BG4961" s="117"/>
      <c r="BH4961" s="117"/>
    </row>
    <row r="4962" spans="55:60" x14ac:dyDescent="0.2">
      <c r="BC4962" s="120"/>
      <c r="BD4962" s="120"/>
      <c r="BE4962" s="120"/>
      <c r="BF4962" s="120"/>
      <c r="BG4962" s="117"/>
      <c r="BH4962" s="117"/>
    </row>
    <row r="4963" spans="55:60" x14ac:dyDescent="0.2">
      <c r="BC4963" s="120"/>
      <c r="BD4963" s="120"/>
      <c r="BE4963" s="120"/>
      <c r="BF4963" s="120"/>
      <c r="BG4963" s="117"/>
      <c r="BH4963" s="117"/>
    </row>
    <row r="4964" spans="55:60" x14ac:dyDescent="0.2">
      <c r="BC4964" s="120"/>
      <c r="BD4964" s="120"/>
      <c r="BE4964" s="120"/>
      <c r="BF4964" s="120"/>
      <c r="BG4964" s="117"/>
      <c r="BH4964" s="117"/>
    </row>
    <row r="4965" spans="55:60" x14ac:dyDescent="0.2">
      <c r="BC4965" s="120"/>
      <c r="BD4965" s="120"/>
      <c r="BE4965" s="120"/>
      <c r="BF4965" s="120"/>
      <c r="BG4965" s="117"/>
      <c r="BH4965" s="117"/>
    </row>
    <row r="4966" spans="55:60" x14ac:dyDescent="0.2">
      <c r="BC4966" s="120"/>
      <c r="BD4966" s="120"/>
      <c r="BE4966" s="120"/>
      <c r="BF4966" s="120"/>
      <c r="BG4966" s="117"/>
      <c r="BH4966" s="117"/>
    </row>
    <row r="4967" spans="55:60" x14ac:dyDescent="0.2">
      <c r="BC4967" s="120"/>
      <c r="BD4967" s="120"/>
      <c r="BE4967" s="120"/>
      <c r="BF4967" s="120"/>
      <c r="BG4967" s="117"/>
      <c r="BH4967" s="117"/>
    </row>
    <row r="4968" spans="55:60" x14ac:dyDescent="0.2">
      <c r="BC4968" s="120"/>
      <c r="BD4968" s="120"/>
      <c r="BE4968" s="120"/>
      <c r="BF4968" s="120"/>
      <c r="BG4968" s="117"/>
      <c r="BH4968" s="117"/>
    </row>
    <row r="4969" spans="55:60" x14ac:dyDescent="0.2">
      <c r="BC4969" s="120"/>
      <c r="BD4969" s="120"/>
      <c r="BE4969" s="120"/>
      <c r="BF4969" s="120"/>
      <c r="BG4969" s="117"/>
      <c r="BH4969" s="117"/>
    </row>
    <row r="4970" spans="55:60" x14ac:dyDescent="0.2">
      <c r="BC4970" s="120"/>
      <c r="BD4970" s="120"/>
      <c r="BE4970" s="120"/>
      <c r="BF4970" s="120"/>
      <c r="BG4970" s="117"/>
      <c r="BH4970" s="117"/>
    </row>
    <row r="4971" spans="55:60" x14ac:dyDescent="0.2">
      <c r="BC4971" s="120"/>
      <c r="BD4971" s="120"/>
      <c r="BE4971" s="120"/>
      <c r="BF4971" s="120"/>
      <c r="BG4971" s="117"/>
      <c r="BH4971" s="117"/>
    </row>
    <row r="4972" spans="55:60" x14ac:dyDescent="0.2">
      <c r="BC4972" s="120"/>
      <c r="BD4972" s="120"/>
      <c r="BE4972" s="120"/>
      <c r="BF4972" s="120"/>
      <c r="BG4972" s="117"/>
      <c r="BH4972" s="117"/>
    </row>
    <row r="4973" spans="55:60" x14ac:dyDescent="0.2">
      <c r="BC4973" s="120"/>
      <c r="BD4973" s="120"/>
      <c r="BE4973" s="120"/>
      <c r="BF4973" s="120"/>
      <c r="BG4973" s="117"/>
      <c r="BH4973" s="117"/>
    </row>
    <row r="4974" spans="55:60" x14ac:dyDescent="0.2">
      <c r="BC4974" s="120"/>
      <c r="BD4974" s="120"/>
      <c r="BE4974" s="120"/>
      <c r="BF4974" s="120"/>
      <c r="BG4974" s="117"/>
      <c r="BH4974" s="117"/>
    </row>
    <row r="4975" spans="55:60" x14ac:dyDescent="0.2">
      <c r="BC4975" s="120"/>
      <c r="BD4975" s="120"/>
      <c r="BE4975" s="120"/>
      <c r="BF4975" s="120"/>
      <c r="BG4975" s="117"/>
      <c r="BH4975" s="117"/>
    </row>
    <row r="4976" spans="55:60" x14ac:dyDescent="0.2">
      <c r="BC4976" s="120"/>
      <c r="BD4976" s="120"/>
      <c r="BE4976" s="120"/>
      <c r="BF4976" s="120"/>
      <c r="BG4976" s="117"/>
      <c r="BH4976" s="117"/>
    </row>
    <row r="4977" spans="55:60" x14ac:dyDescent="0.2">
      <c r="BC4977" s="120"/>
      <c r="BD4977" s="120"/>
      <c r="BE4977" s="120"/>
      <c r="BF4977" s="120"/>
      <c r="BG4977" s="117"/>
      <c r="BH4977" s="117"/>
    </row>
    <row r="4978" spans="55:60" x14ac:dyDescent="0.2">
      <c r="BC4978" s="120"/>
      <c r="BD4978" s="120"/>
      <c r="BE4978" s="120"/>
      <c r="BF4978" s="120"/>
      <c r="BG4978" s="117"/>
      <c r="BH4978" s="117"/>
    </row>
    <row r="4979" spans="55:60" x14ac:dyDescent="0.2">
      <c r="BC4979" s="120"/>
      <c r="BD4979" s="120"/>
      <c r="BE4979" s="120"/>
      <c r="BF4979" s="120"/>
      <c r="BG4979" s="117"/>
      <c r="BH4979" s="117"/>
    </row>
    <row r="4980" spans="55:60" x14ac:dyDescent="0.2">
      <c r="BC4980" s="120"/>
      <c r="BD4980" s="120"/>
      <c r="BE4980" s="120"/>
      <c r="BF4980" s="120"/>
      <c r="BG4980" s="117"/>
      <c r="BH4980" s="117"/>
    </row>
    <row r="4981" spans="55:60" x14ac:dyDescent="0.2">
      <c r="BC4981" s="120"/>
      <c r="BD4981" s="120"/>
      <c r="BE4981" s="120"/>
      <c r="BF4981" s="120"/>
      <c r="BG4981" s="117"/>
      <c r="BH4981" s="117"/>
    </row>
    <row r="4982" spans="55:60" x14ac:dyDescent="0.2">
      <c r="BC4982" s="120"/>
      <c r="BD4982" s="120"/>
      <c r="BE4982" s="120"/>
      <c r="BF4982" s="120"/>
      <c r="BG4982" s="117"/>
      <c r="BH4982" s="117"/>
    </row>
    <row r="4983" spans="55:60" x14ac:dyDescent="0.2">
      <c r="BC4983" s="120"/>
      <c r="BD4983" s="120"/>
      <c r="BE4983" s="120"/>
      <c r="BF4983" s="120"/>
      <c r="BG4983" s="117"/>
      <c r="BH4983" s="117"/>
    </row>
    <row r="4984" spans="55:60" x14ac:dyDescent="0.2">
      <c r="BC4984" s="120"/>
      <c r="BD4984" s="120"/>
      <c r="BE4984" s="120"/>
      <c r="BF4984" s="120"/>
      <c r="BG4984" s="117"/>
      <c r="BH4984" s="117"/>
    </row>
    <row r="4985" spans="55:60" x14ac:dyDescent="0.2">
      <c r="BC4985" s="120"/>
      <c r="BD4985" s="120"/>
      <c r="BE4985" s="120"/>
      <c r="BF4985" s="120"/>
      <c r="BG4985" s="117"/>
      <c r="BH4985" s="117"/>
    </row>
    <row r="4986" spans="55:60" x14ac:dyDescent="0.2">
      <c r="BC4986" s="120"/>
      <c r="BD4986" s="120"/>
      <c r="BE4986" s="120"/>
      <c r="BF4986" s="120"/>
      <c r="BG4986" s="117"/>
      <c r="BH4986" s="117"/>
    </row>
    <row r="4987" spans="55:60" x14ac:dyDescent="0.2">
      <c r="BC4987" s="120"/>
      <c r="BD4987" s="120"/>
      <c r="BE4987" s="120"/>
      <c r="BF4987" s="120"/>
      <c r="BG4987" s="117"/>
      <c r="BH4987" s="117"/>
    </row>
    <row r="4988" spans="55:60" x14ac:dyDescent="0.2">
      <c r="BC4988" s="120"/>
      <c r="BD4988" s="120"/>
      <c r="BE4988" s="120"/>
      <c r="BF4988" s="120"/>
      <c r="BG4988" s="117"/>
      <c r="BH4988" s="117"/>
    </row>
    <row r="4989" spans="55:60" x14ac:dyDescent="0.2">
      <c r="BC4989" s="120"/>
      <c r="BD4989" s="120"/>
      <c r="BE4989" s="120"/>
      <c r="BF4989" s="120"/>
      <c r="BG4989" s="117"/>
      <c r="BH4989" s="117"/>
    </row>
    <row r="4990" spans="55:60" x14ac:dyDescent="0.2">
      <c r="BC4990" s="120"/>
      <c r="BD4990" s="120"/>
      <c r="BE4990" s="120"/>
      <c r="BF4990" s="120"/>
      <c r="BG4990" s="117"/>
      <c r="BH4990" s="117"/>
    </row>
    <row r="4991" spans="55:60" x14ac:dyDescent="0.2">
      <c r="BC4991" s="120"/>
      <c r="BD4991" s="120"/>
      <c r="BE4991" s="120"/>
      <c r="BF4991" s="120"/>
      <c r="BG4991" s="117"/>
      <c r="BH4991" s="117"/>
    </row>
    <row r="4992" spans="55:60" x14ac:dyDescent="0.2">
      <c r="BC4992" s="120"/>
      <c r="BD4992" s="120"/>
      <c r="BE4992" s="120"/>
      <c r="BF4992" s="120"/>
      <c r="BG4992" s="117"/>
      <c r="BH4992" s="117"/>
    </row>
    <row r="4993" spans="55:60" x14ac:dyDescent="0.2">
      <c r="BC4993" s="120"/>
      <c r="BD4993" s="120"/>
      <c r="BE4993" s="120"/>
      <c r="BF4993" s="120"/>
      <c r="BG4993" s="117"/>
      <c r="BH4993" s="117"/>
    </row>
    <row r="4994" spans="55:60" x14ac:dyDescent="0.2">
      <c r="BC4994" s="120"/>
      <c r="BD4994" s="120"/>
      <c r="BE4994" s="120"/>
      <c r="BF4994" s="120"/>
      <c r="BG4994" s="117"/>
      <c r="BH4994" s="117"/>
    </row>
    <row r="4995" spans="55:60" x14ac:dyDescent="0.2">
      <c r="BC4995" s="120"/>
      <c r="BD4995" s="120"/>
      <c r="BE4995" s="120"/>
      <c r="BF4995" s="120"/>
      <c r="BG4995" s="117"/>
      <c r="BH4995" s="117"/>
    </row>
    <row r="4996" spans="55:60" x14ac:dyDescent="0.2">
      <c r="BC4996" s="120"/>
      <c r="BD4996" s="120"/>
      <c r="BE4996" s="120"/>
      <c r="BF4996" s="120"/>
      <c r="BG4996" s="117"/>
      <c r="BH4996" s="117"/>
    </row>
    <row r="4997" spans="55:60" x14ac:dyDescent="0.2">
      <c r="BC4997" s="120"/>
      <c r="BD4997" s="120"/>
      <c r="BE4997" s="120"/>
      <c r="BF4997" s="120"/>
      <c r="BG4997" s="117"/>
      <c r="BH4997" s="117"/>
    </row>
    <row r="4998" spans="55:60" x14ac:dyDescent="0.2">
      <c r="BC4998" s="120"/>
      <c r="BD4998" s="120"/>
      <c r="BE4998" s="120"/>
      <c r="BF4998" s="120"/>
      <c r="BG4998" s="117"/>
      <c r="BH4998" s="117"/>
    </row>
    <row r="4999" spans="55:60" x14ac:dyDescent="0.2">
      <c r="BC4999" s="120"/>
      <c r="BD4999" s="120"/>
      <c r="BE4999" s="120"/>
      <c r="BF4999" s="120"/>
      <c r="BG4999" s="117"/>
      <c r="BH4999" s="117"/>
    </row>
    <row r="5000" spans="55:60" x14ac:dyDescent="0.2">
      <c r="BC5000" s="120"/>
      <c r="BD5000" s="120"/>
      <c r="BE5000" s="120"/>
      <c r="BF5000" s="120"/>
      <c r="BG5000" s="117"/>
      <c r="BH5000" s="117"/>
    </row>
    <row r="5001" spans="55:60" x14ac:dyDescent="0.2">
      <c r="BC5001" s="120"/>
      <c r="BD5001" s="120"/>
      <c r="BE5001" s="120"/>
      <c r="BF5001" s="120"/>
      <c r="BG5001" s="117"/>
      <c r="BH5001" s="117"/>
    </row>
    <row r="5002" spans="55:60" x14ac:dyDescent="0.2">
      <c r="BC5002" s="120"/>
      <c r="BD5002" s="120"/>
      <c r="BE5002" s="120"/>
      <c r="BF5002" s="120"/>
      <c r="BG5002" s="117"/>
      <c r="BH5002" s="117"/>
    </row>
    <row r="5003" spans="55:60" x14ac:dyDescent="0.2">
      <c r="BC5003" s="120"/>
      <c r="BD5003" s="120"/>
      <c r="BE5003" s="120"/>
      <c r="BF5003" s="120"/>
      <c r="BG5003" s="117"/>
      <c r="BH5003" s="117"/>
    </row>
    <row r="5004" spans="55:60" x14ac:dyDescent="0.2">
      <c r="BC5004" s="120"/>
      <c r="BD5004" s="120"/>
      <c r="BE5004" s="120"/>
      <c r="BF5004" s="120"/>
      <c r="BG5004" s="117"/>
      <c r="BH5004" s="117"/>
    </row>
    <row r="5005" spans="55:60" x14ac:dyDescent="0.2">
      <c r="BC5005" s="120"/>
      <c r="BD5005" s="120"/>
      <c r="BE5005" s="120"/>
      <c r="BF5005" s="120"/>
      <c r="BG5005" s="117"/>
      <c r="BH5005" s="117"/>
    </row>
    <row r="5006" spans="55:60" x14ac:dyDescent="0.2">
      <c r="BC5006" s="120"/>
      <c r="BD5006" s="120"/>
      <c r="BE5006" s="120"/>
      <c r="BF5006" s="120"/>
      <c r="BG5006" s="117"/>
      <c r="BH5006" s="117"/>
    </row>
    <row r="5007" spans="55:60" x14ac:dyDescent="0.2">
      <c r="BC5007" s="120"/>
      <c r="BD5007" s="120"/>
      <c r="BE5007" s="120"/>
      <c r="BF5007" s="120"/>
      <c r="BG5007" s="117"/>
      <c r="BH5007" s="117"/>
    </row>
    <row r="5008" spans="55:60" x14ac:dyDescent="0.2">
      <c r="BC5008" s="120"/>
      <c r="BD5008" s="120"/>
      <c r="BE5008" s="120"/>
      <c r="BF5008" s="120"/>
      <c r="BG5008" s="117"/>
      <c r="BH5008" s="117"/>
    </row>
    <row r="5009" spans="55:60" x14ac:dyDescent="0.2">
      <c r="BC5009" s="120"/>
      <c r="BD5009" s="120"/>
      <c r="BE5009" s="120"/>
      <c r="BF5009" s="120"/>
      <c r="BG5009" s="117"/>
      <c r="BH5009" s="117"/>
    </row>
    <row r="5010" spans="55:60" x14ac:dyDescent="0.2">
      <c r="BC5010" s="120"/>
      <c r="BD5010" s="120"/>
      <c r="BE5010" s="120"/>
      <c r="BF5010" s="120"/>
      <c r="BG5010" s="117"/>
      <c r="BH5010" s="117"/>
    </row>
    <row r="5011" spans="55:60" x14ac:dyDescent="0.2">
      <c r="BC5011" s="120"/>
      <c r="BD5011" s="120"/>
      <c r="BE5011" s="120"/>
      <c r="BF5011" s="120"/>
      <c r="BG5011" s="117"/>
      <c r="BH5011" s="117"/>
    </row>
    <row r="5012" spans="55:60" x14ac:dyDescent="0.2">
      <c r="BC5012" s="120"/>
      <c r="BD5012" s="120"/>
      <c r="BE5012" s="120"/>
      <c r="BF5012" s="120"/>
      <c r="BG5012" s="117"/>
      <c r="BH5012" s="117"/>
    </row>
    <row r="5013" spans="55:60" x14ac:dyDescent="0.2">
      <c r="BC5013" s="120"/>
      <c r="BD5013" s="120"/>
      <c r="BE5013" s="120"/>
      <c r="BF5013" s="120"/>
      <c r="BG5013" s="117"/>
      <c r="BH5013" s="117"/>
    </row>
    <row r="5014" spans="55:60" x14ac:dyDescent="0.2">
      <c r="BC5014" s="120"/>
      <c r="BD5014" s="120"/>
      <c r="BE5014" s="120"/>
      <c r="BF5014" s="120"/>
      <c r="BG5014" s="117"/>
      <c r="BH5014" s="117"/>
    </row>
    <row r="5015" spans="55:60" x14ac:dyDescent="0.2">
      <c r="BC5015" s="120"/>
      <c r="BD5015" s="120"/>
      <c r="BE5015" s="120"/>
      <c r="BF5015" s="120"/>
      <c r="BG5015" s="117"/>
      <c r="BH5015" s="117"/>
    </row>
    <row r="5016" spans="55:60" x14ac:dyDescent="0.2">
      <c r="BC5016" s="120"/>
      <c r="BD5016" s="120"/>
      <c r="BE5016" s="120"/>
      <c r="BF5016" s="120"/>
      <c r="BG5016" s="117"/>
      <c r="BH5016" s="117"/>
    </row>
    <row r="5017" spans="55:60" x14ac:dyDescent="0.2">
      <c r="BC5017" s="120"/>
      <c r="BD5017" s="120"/>
      <c r="BE5017" s="120"/>
      <c r="BF5017" s="120"/>
      <c r="BG5017" s="117"/>
      <c r="BH5017" s="117"/>
    </row>
    <row r="5018" spans="55:60" x14ac:dyDescent="0.2">
      <c r="BC5018" s="120"/>
      <c r="BD5018" s="120"/>
      <c r="BE5018" s="120"/>
      <c r="BF5018" s="120"/>
      <c r="BG5018" s="117"/>
      <c r="BH5018" s="117"/>
    </row>
    <row r="5019" spans="55:60" x14ac:dyDescent="0.2">
      <c r="BC5019" s="120"/>
      <c r="BD5019" s="120"/>
      <c r="BE5019" s="120"/>
      <c r="BF5019" s="120"/>
      <c r="BG5019" s="117"/>
      <c r="BH5019" s="117"/>
    </row>
    <row r="5020" spans="55:60" x14ac:dyDescent="0.2">
      <c r="BC5020" s="120"/>
      <c r="BD5020" s="120"/>
      <c r="BE5020" s="120"/>
      <c r="BF5020" s="120"/>
      <c r="BG5020" s="117"/>
      <c r="BH5020" s="117"/>
    </row>
    <row r="5021" spans="55:60" x14ac:dyDescent="0.2">
      <c r="BC5021" s="120"/>
      <c r="BD5021" s="120"/>
      <c r="BE5021" s="120"/>
      <c r="BF5021" s="120"/>
      <c r="BG5021" s="117"/>
      <c r="BH5021" s="117"/>
    </row>
    <row r="5022" spans="55:60" x14ac:dyDescent="0.2">
      <c r="BC5022" s="120"/>
      <c r="BD5022" s="120"/>
      <c r="BE5022" s="120"/>
      <c r="BF5022" s="120"/>
      <c r="BG5022" s="117"/>
      <c r="BH5022" s="117"/>
    </row>
    <row r="5023" spans="55:60" x14ac:dyDescent="0.2">
      <c r="BC5023" s="120"/>
      <c r="BD5023" s="120"/>
      <c r="BE5023" s="120"/>
      <c r="BF5023" s="120"/>
      <c r="BG5023" s="117"/>
      <c r="BH5023" s="117"/>
    </row>
    <row r="5024" spans="55:60" x14ac:dyDescent="0.2">
      <c r="BC5024" s="120"/>
      <c r="BD5024" s="120"/>
      <c r="BE5024" s="120"/>
      <c r="BF5024" s="120"/>
      <c r="BG5024" s="117"/>
      <c r="BH5024" s="117"/>
    </row>
    <row r="5025" spans="55:60" x14ac:dyDescent="0.2">
      <c r="BC5025" s="120"/>
      <c r="BD5025" s="120"/>
      <c r="BE5025" s="120"/>
      <c r="BF5025" s="120"/>
      <c r="BG5025" s="117"/>
      <c r="BH5025" s="117"/>
    </row>
    <row r="5026" spans="55:60" x14ac:dyDescent="0.2">
      <c r="BC5026" s="120"/>
      <c r="BD5026" s="120"/>
      <c r="BE5026" s="120"/>
      <c r="BF5026" s="120"/>
      <c r="BG5026" s="117"/>
      <c r="BH5026" s="117"/>
    </row>
    <row r="5027" spans="55:60" x14ac:dyDescent="0.2">
      <c r="BC5027" s="120"/>
      <c r="BD5027" s="120"/>
      <c r="BE5027" s="120"/>
      <c r="BF5027" s="120"/>
      <c r="BG5027" s="117"/>
      <c r="BH5027" s="117"/>
    </row>
    <row r="5028" spans="55:60" x14ac:dyDescent="0.2">
      <c r="BC5028" s="120"/>
      <c r="BD5028" s="120"/>
      <c r="BE5028" s="120"/>
      <c r="BF5028" s="120"/>
      <c r="BG5028" s="117"/>
      <c r="BH5028" s="117"/>
    </row>
    <row r="5029" spans="55:60" x14ac:dyDescent="0.2">
      <c r="BC5029" s="120"/>
      <c r="BD5029" s="120"/>
      <c r="BE5029" s="120"/>
      <c r="BF5029" s="120"/>
      <c r="BG5029" s="117"/>
      <c r="BH5029" s="117"/>
    </row>
    <row r="5030" spans="55:60" x14ac:dyDescent="0.2">
      <c r="BC5030" s="120"/>
      <c r="BD5030" s="120"/>
      <c r="BE5030" s="120"/>
      <c r="BF5030" s="120"/>
      <c r="BG5030" s="117"/>
      <c r="BH5030" s="117"/>
    </row>
    <row r="5031" spans="55:60" x14ac:dyDescent="0.2">
      <c r="BC5031" s="120"/>
      <c r="BD5031" s="120"/>
      <c r="BE5031" s="120"/>
      <c r="BF5031" s="120"/>
      <c r="BG5031" s="117"/>
      <c r="BH5031" s="117"/>
    </row>
    <row r="5032" spans="55:60" x14ac:dyDescent="0.2">
      <c r="BC5032" s="120"/>
      <c r="BD5032" s="120"/>
      <c r="BE5032" s="120"/>
      <c r="BF5032" s="120"/>
      <c r="BG5032" s="117"/>
      <c r="BH5032" s="117"/>
    </row>
    <row r="5033" spans="55:60" x14ac:dyDescent="0.2">
      <c r="BC5033" s="120"/>
      <c r="BD5033" s="120"/>
      <c r="BE5033" s="120"/>
      <c r="BF5033" s="120"/>
      <c r="BG5033" s="117"/>
      <c r="BH5033" s="117"/>
    </row>
    <row r="5034" spans="55:60" x14ac:dyDescent="0.2">
      <c r="BC5034" s="120"/>
      <c r="BD5034" s="120"/>
      <c r="BE5034" s="120"/>
      <c r="BF5034" s="120"/>
      <c r="BG5034" s="117"/>
      <c r="BH5034" s="117"/>
    </row>
    <row r="5035" spans="55:60" x14ac:dyDescent="0.2">
      <c r="BC5035" s="120"/>
      <c r="BD5035" s="120"/>
      <c r="BE5035" s="120"/>
      <c r="BF5035" s="120"/>
      <c r="BG5035" s="117"/>
      <c r="BH5035" s="117"/>
    </row>
    <row r="5036" spans="55:60" x14ac:dyDescent="0.2">
      <c r="BC5036" s="120"/>
      <c r="BD5036" s="120"/>
      <c r="BE5036" s="120"/>
      <c r="BF5036" s="120"/>
      <c r="BG5036" s="117"/>
      <c r="BH5036" s="117"/>
    </row>
    <row r="5037" spans="55:60" x14ac:dyDescent="0.2">
      <c r="BC5037" s="120"/>
      <c r="BD5037" s="120"/>
      <c r="BE5037" s="120"/>
      <c r="BF5037" s="120"/>
      <c r="BG5037" s="117"/>
      <c r="BH5037" s="117"/>
    </row>
    <row r="5038" spans="55:60" x14ac:dyDescent="0.2">
      <c r="BC5038" s="120"/>
      <c r="BD5038" s="120"/>
      <c r="BE5038" s="120"/>
      <c r="BF5038" s="120"/>
      <c r="BG5038" s="117"/>
      <c r="BH5038" s="117"/>
    </row>
    <row r="5039" spans="55:60" x14ac:dyDescent="0.2">
      <c r="BC5039" s="120"/>
      <c r="BD5039" s="120"/>
      <c r="BE5039" s="120"/>
      <c r="BF5039" s="120"/>
      <c r="BG5039" s="117"/>
      <c r="BH5039" s="117"/>
    </row>
    <row r="5040" spans="55:60" x14ac:dyDescent="0.2">
      <c r="BC5040" s="120"/>
      <c r="BD5040" s="120"/>
      <c r="BE5040" s="120"/>
      <c r="BF5040" s="120"/>
      <c r="BG5040" s="117"/>
      <c r="BH5040" s="117"/>
    </row>
    <row r="5041" spans="55:60" x14ac:dyDescent="0.2">
      <c r="BC5041" s="120"/>
      <c r="BD5041" s="120"/>
      <c r="BE5041" s="120"/>
      <c r="BF5041" s="120"/>
      <c r="BG5041" s="117"/>
      <c r="BH5041" s="117"/>
    </row>
    <row r="5042" spans="55:60" x14ac:dyDescent="0.2">
      <c r="BC5042" s="120"/>
      <c r="BD5042" s="120"/>
      <c r="BE5042" s="120"/>
      <c r="BF5042" s="120"/>
      <c r="BG5042" s="117"/>
      <c r="BH5042" s="117"/>
    </row>
    <row r="5043" spans="55:60" x14ac:dyDescent="0.2">
      <c r="BC5043" s="120"/>
      <c r="BD5043" s="120"/>
      <c r="BE5043" s="120"/>
      <c r="BF5043" s="120"/>
      <c r="BG5043" s="117"/>
      <c r="BH5043" s="117"/>
    </row>
    <row r="5044" spans="55:60" x14ac:dyDescent="0.2">
      <c r="BC5044" s="120"/>
      <c r="BD5044" s="120"/>
      <c r="BE5044" s="120"/>
      <c r="BF5044" s="120"/>
      <c r="BG5044" s="117"/>
      <c r="BH5044" s="117"/>
    </row>
    <row r="5045" spans="55:60" x14ac:dyDescent="0.2">
      <c r="BC5045" s="120"/>
      <c r="BD5045" s="120"/>
      <c r="BE5045" s="120"/>
      <c r="BF5045" s="120"/>
      <c r="BG5045" s="117"/>
      <c r="BH5045" s="117"/>
    </row>
    <row r="5046" spans="55:60" x14ac:dyDescent="0.2">
      <c r="BC5046" s="120"/>
      <c r="BD5046" s="120"/>
      <c r="BE5046" s="120"/>
      <c r="BF5046" s="120"/>
      <c r="BG5046" s="117"/>
      <c r="BH5046" s="117"/>
    </row>
    <row r="5047" spans="55:60" x14ac:dyDescent="0.2">
      <c r="BC5047" s="120"/>
      <c r="BD5047" s="120"/>
      <c r="BE5047" s="120"/>
      <c r="BF5047" s="120"/>
      <c r="BG5047" s="117"/>
      <c r="BH5047" s="117"/>
    </row>
    <row r="5048" spans="55:60" x14ac:dyDescent="0.2">
      <c r="BC5048" s="120"/>
      <c r="BD5048" s="120"/>
      <c r="BE5048" s="120"/>
      <c r="BF5048" s="120"/>
      <c r="BG5048" s="117"/>
      <c r="BH5048" s="117"/>
    </row>
    <row r="5049" spans="55:60" x14ac:dyDescent="0.2">
      <c r="BC5049" s="120"/>
      <c r="BD5049" s="120"/>
      <c r="BE5049" s="120"/>
      <c r="BF5049" s="120"/>
      <c r="BG5049" s="117"/>
      <c r="BH5049" s="117"/>
    </row>
    <row r="5050" spans="55:60" x14ac:dyDescent="0.2">
      <c r="BC5050" s="120"/>
      <c r="BD5050" s="120"/>
      <c r="BE5050" s="120"/>
      <c r="BF5050" s="120"/>
      <c r="BG5050" s="117"/>
      <c r="BH5050" s="117"/>
    </row>
    <row r="5051" spans="55:60" x14ac:dyDescent="0.2">
      <c r="BC5051" s="120"/>
      <c r="BD5051" s="120"/>
      <c r="BE5051" s="120"/>
      <c r="BF5051" s="120"/>
      <c r="BG5051" s="117"/>
      <c r="BH5051" s="117"/>
    </row>
    <row r="5052" spans="55:60" x14ac:dyDescent="0.2">
      <c r="BC5052" s="120"/>
      <c r="BD5052" s="120"/>
      <c r="BE5052" s="120"/>
      <c r="BF5052" s="120"/>
      <c r="BG5052" s="117"/>
      <c r="BH5052" s="117"/>
    </row>
    <row r="5053" spans="55:60" x14ac:dyDescent="0.2">
      <c r="BC5053" s="120"/>
      <c r="BD5053" s="120"/>
      <c r="BE5053" s="120"/>
      <c r="BF5053" s="120"/>
      <c r="BG5053" s="117"/>
      <c r="BH5053" s="117"/>
    </row>
    <row r="5054" spans="55:60" x14ac:dyDescent="0.2">
      <c r="BC5054" s="120"/>
      <c r="BD5054" s="120"/>
      <c r="BE5054" s="120"/>
      <c r="BF5054" s="120"/>
      <c r="BG5054" s="117"/>
      <c r="BH5054" s="117"/>
    </row>
    <row r="5055" spans="55:60" x14ac:dyDescent="0.2">
      <c r="BC5055" s="120"/>
      <c r="BD5055" s="120"/>
      <c r="BE5055" s="120"/>
      <c r="BF5055" s="120"/>
      <c r="BG5055" s="117"/>
      <c r="BH5055" s="117"/>
    </row>
    <row r="5056" spans="55:60" x14ac:dyDescent="0.2">
      <c r="BC5056" s="120"/>
      <c r="BD5056" s="120"/>
      <c r="BE5056" s="120"/>
      <c r="BF5056" s="120"/>
      <c r="BG5056" s="117"/>
      <c r="BH5056" s="117"/>
    </row>
    <row r="5057" spans="55:60" x14ac:dyDescent="0.2">
      <c r="BC5057" s="120"/>
      <c r="BD5057" s="120"/>
      <c r="BE5057" s="120"/>
      <c r="BF5057" s="120"/>
      <c r="BG5057" s="117"/>
      <c r="BH5057" s="117"/>
    </row>
    <row r="5058" spans="55:60" x14ac:dyDescent="0.2">
      <c r="BC5058" s="120"/>
      <c r="BD5058" s="120"/>
      <c r="BE5058" s="120"/>
      <c r="BF5058" s="120"/>
      <c r="BG5058" s="117"/>
      <c r="BH5058" s="117"/>
    </row>
    <row r="5059" spans="55:60" x14ac:dyDescent="0.2">
      <c r="BC5059" s="120"/>
      <c r="BD5059" s="120"/>
      <c r="BE5059" s="120"/>
      <c r="BF5059" s="120"/>
      <c r="BG5059" s="117"/>
      <c r="BH5059" s="117"/>
    </row>
    <row r="5060" spans="55:60" x14ac:dyDescent="0.2">
      <c r="BC5060" s="120"/>
      <c r="BD5060" s="120"/>
      <c r="BE5060" s="120"/>
      <c r="BF5060" s="120"/>
      <c r="BG5060" s="117"/>
      <c r="BH5060" s="117"/>
    </row>
    <row r="5061" spans="55:60" x14ac:dyDescent="0.2">
      <c r="BC5061" s="120"/>
      <c r="BD5061" s="120"/>
      <c r="BE5061" s="120"/>
      <c r="BF5061" s="120"/>
      <c r="BG5061" s="117"/>
      <c r="BH5061" s="117"/>
    </row>
    <row r="5062" spans="55:60" x14ac:dyDescent="0.2">
      <c r="BC5062" s="120"/>
      <c r="BD5062" s="120"/>
      <c r="BE5062" s="120"/>
      <c r="BF5062" s="120"/>
      <c r="BG5062" s="117"/>
      <c r="BH5062" s="117"/>
    </row>
    <row r="5063" spans="55:60" x14ac:dyDescent="0.2">
      <c r="BC5063" s="120"/>
      <c r="BD5063" s="120"/>
      <c r="BE5063" s="120"/>
      <c r="BF5063" s="120"/>
      <c r="BG5063" s="117"/>
      <c r="BH5063" s="117"/>
    </row>
    <row r="5064" spans="55:60" x14ac:dyDescent="0.2">
      <c r="BC5064" s="120"/>
      <c r="BD5064" s="120"/>
      <c r="BE5064" s="120"/>
      <c r="BF5064" s="120"/>
      <c r="BG5064" s="117"/>
      <c r="BH5064" s="117"/>
    </row>
    <row r="5065" spans="55:60" x14ac:dyDescent="0.2">
      <c r="BC5065" s="120"/>
      <c r="BD5065" s="120"/>
      <c r="BE5065" s="120"/>
      <c r="BF5065" s="120"/>
      <c r="BG5065" s="117"/>
      <c r="BH5065" s="117"/>
    </row>
    <row r="5066" spans="55:60" x14ac:dyDescent="0.2">
      <c r="BC5066" s="120"/>
      <c r="BD5066" s="120"/>
      <c r="BE5066" s="120"/>
      <c r="BF5066" s="120"/>
      <c r="BG5066" s="117"/>
      <c r="BH5066" s="117"/>
    </row>
    <row r="5067" spans="55:60" x14ac:dyDescent="0.2">
      <c r="BC5067" s="120"/>
      <c r="BD5067" s="120"/>
      <c r="BE5067" s="120"/>
      <c r="BF5067" s="120"/>
      <c r="BG5067" s="117"/>
      <c r="BH5067" s="117"/>
    </row>
    <row r="5068" spans="55:60" x14ac:dyDescent="0.2">
      <c r="BC5068" s="120"/>
      <c r="BD5068" s="120"/>
      <c r="BE5068" s="120"/>
      <c r="BF5068" s="120"/>
      <c r="BG5068" s="117"/>
      <c r="BH5068" s="117"/>
    </row>
    <row r="5069" spans="55:60" x14ac:dyDescent="0.2">
      <c r="BC5069" s="120"/>
      <c r="BD5069" s="120"/>
      <c r="BE5069" s="120"/>
      <c r="BF5069" s="120"/>
      <c r="BG5069" s="117"/>
      <c r="BH5069" s="117"/>
    </row>
    <row r="5070" spans="55:60" x14ac:dyDescent="0.2">
      <c r="BC5070" s="120"/>
      <c r="BD5070" s="120"/>
      <c r="BE5070" s="120"/>
      <c r="BF5070" s="120"/>
      <c r="BG5070" s="117"/>
      <c r="BH5070" s="117"/>
    </row>
    <row r="5071" spans="55:60" x14ac:dyDescent="0.2">
      <c r="BC5071" s="120"/>
      <c r="BD5071" s="120"/>
      <c r="BE5071" s="120"/>
      <c r="BF5071" s="120"/>
      <c r="BG5071" s="117"/>
      <c r="BH5071" s="117"/>
    </row>
    <row r="5072" spans="55:60" x14ac:dyDescent="0.2">
      <c r="BC5072" s="120"/>
      <c r="BD5072" s="120"/>
      <c r="BE5072" s="120"/>
      <c r="BF5072" s="120"/>
      <c r="BG5072" s="117"/>
      <c r="BH5072" s="117"/>
    </row>
    <row r="5073" spans="55:60" x14ac:dyDescent="0.2">
      <c r="BC5073" s="120"/>
      <c r="BD5073" s="120"/>
      <c r="BE5073" s="120"/>
      <c r="BF5073" s="120"/>
      <c r="BG5073" s="117"/>
      <c r="BH5073" s="117"/>
    </row>
    <row r="5074" spans="55:60" x14ac:dyDescent="0.2">
      <c r="BC5074" s="120"/>
      <c r="BD5074" s="120"/>
      <c r="BE5074" s="120"/>
      <c r="BF5074" s="120"/>
      <c r="BG5074" s="117"/>
      <c r="BH5074" s="117"/>
    </row>
    <row r="5075" spans="55:60" x14ac:dyDescent="0.2">
      <c r="BC5075" s="120"/>
      <c r="BD5075" s="120"/>
      <c r="BE5075" s="120"/>
      <c r="BF5075" s="120"/>
      <c r="BG5075" s="117"/>
      <c r="BH5075" s="117"/>
    </row>
    <row r="5076" spans="55:60" x14ac:dyDescent="0.2">
      <c r="BC5076" s="120"/>
      <c r="BD5076" s="120"/>
      <c r="BE5076" s="120"/>
      <c r="BF5076" s="120"/>
      <c r="BG5076" s="117"/>
      <c r="BH5076" s="117"/>
    </row>
    <row r="5077" spans="55:60" x14ac:dyDescent="0.2">
      <c r="BC5077" s="120"/>
      <c r="BD5077" s="120"/>
      <c r="BE5077" s="120"/>
      <c r="BF5077" s="120"/>
      <c r="BG5077" s="117"/>
      <c r="BH5077" s="117"/>
    </row>
    <row r="5078" spans="55:60" x14ac:dyDescent="0.2">
      <c r="BC5078" s="120"/>
      <c r="BD5078" s="120"/>
      <c r="BE5078" s="120"/>
      <c r="BF5078" s="120"/>
      <c r="BG5078" s="117"/>
      <c r="BH5078" s="117"/>
    </row>
    <row r="5079" spans="55:60" x14ac:dyDescent="0.2">
      <c r="BC5079" s="120"/>
      <c r="BD5079" s="120"/>
      <c r="BE5079" s="120"/>
      <c r="BF5079" s="120"/>
      <c r="BG5079" s="117"/>
      <c r="BH5079" s="117"/>
    </row>
    <row r="5080" spans="55:60" x14ac:dyDescent="0.2">
      <c r="BC5080" s="120"/>
      <c r="BD5080" s="120"/>
      <c r="BE5080" s="120"/>
      <c r="BF5080" s="120"/>
      <c r="BG5080" s="117"/>
      <c r="BH5080" s="117"/>
    </row>
    <row r="5081" spans="55:60" x14ac:dyDescent="0.2">
      <c r="BC5081" s="120"/>
      <c r="BD5081" s="120"/>
      <c r="BE5081" s="120"/>
      <c r="BF5081" s="120"/>
      <c r="BG5081" s="117"/>
      <c r="BH5081" s="117"/>
    </row>
    <row r="5082" spans="55:60" x14ac:dyDescent="0.2">
      <c r="BC5082" s="120"/>
      <c r="BD5082" s="120"/>
      <c r="BE5082" s="120"/>
      <c r="BF5082" s="120"/>
      <c r="BG5082" s="117"/>
      <c r="BH5082" s="117"/>
    </row>
    <row r="5083" spans="55:60" x14ac:dyDescent="0.2">
      <c r="BC5083" s="120"/>
      <c r="BD5083" s="120"/>
      <c r="BE5083" s="120"/>
      <c r="BF5083" s="120"/>
      <c r="BG5083" s="117"/>
      <c r="BH5083" s="117"/>
    </row>
    <row r="5084" spans="55:60" x14ac:dyDescent="0.2">
      <c r="BC5084" s="120"/>
      <c r="BD5084" s="120"/>
      <c r="BE5084" s="120"/>
      <c r="BF5084" s="120"/>
      <c r="BG5084" s="117"/>
      <c r="BH5084" s="117"/>
    </row>
    <row r="5085" spans="55:60" x14ac:dyDescent="0.2">
      <c r="BC5085" s="120"/>
      <c r="BD5085" s="120"/>
      <c r="BE5085" s="120"/>
      <c r="BF5085" s="120"/>
      <c r="BG5085" s="117"/>
      <c r="BH5085" s="117"/>
    </row>
    <row r="5086" spans="55:60" x14ac:dyDescent="0.2">
      <c r="BC5086" s="120"/>
      <c r="BD5086" s="120"/>
      <c r="BE5086" s="120"/>
      <c r="BF5086" s="120"/>
      <c r="BG5086" s="117"/>
      <c r="BH5086" s="117"/>
    </row>
    <row r="5087" spans="55:60" x14ac:dyDescent="0.2">
      <c r="BC5087" s="120"/>
      <c r="BD5087" s="120"/>
      <c r="BE5087" s="120"/>
      <c r="BF5087" s="120"/>
      <c r="BG5087" s="117"/>
      <c r="BH5087" s="117"/>
    </row>
    <row r="5088" spans="55:60" x14ac:dyDescent="0.2">
      <c r="BC5088" s="120"/>
      <c r="BD5088" s="120"/>
      <c r="BE5088" s="120"/>
      <c r="BF5088" s="120"/>
      <c r="BG5088" s="117"/>
      <c r="BH5088" s="117"/>
    </row>
    <row r="5089" spans="55:60" x14ac:dyDescent="0.2">
      <c r="BC5089" s="120"/>
      <c r="BD5089" s="120"/>
      <c r="BE5089" s="120"/>
      <c r="BF5089" s="120"/>
      <c r="BG5089" s="117"/>
      <c r="BH5089" s="117"/>
    </row>
    <row r="5090" spans="55:60" x14ac:dyDescent="0.2">
      <c r="BC5090" s="120"/>
      <c r="BD5090" s="120"/>
      <c r="BE5090" s="120"/>
      <c r="BF5090" s="120"/>
      <c r="BG5090" s="117"/>
      <c r="BH5090" s="117"/>
    </row>
    <row r="5091" spans="55:60" x14ac:dyDescent="0.2">
      <c r="BC5091" s="120"/>
      <c r="BD5091" s="120"/>
      <c r="BE5091" s="120"/>
      <c r="BF5091" s="120"/>
      <c r="BG5091" s="117"/>
      <c r="BH5091" s="117"/>
    </row>
    <row r="5092" spans="55:60" x14ac:dyDescent="0.2">
      <c r="BC5092" s="120"/>
      <c r="BD5092" s="120"/>
      <c r="BE5092" s="120"/>
      <c r="BF5092" s="120"/>
      <c r="BG5092" s="117"/>
      <c r="BH5092" s="117"/>
    </row>
    <row r="5093" spans="55:60" x14ac:dyDescent="0.2">
      <c r="BC5093" s="120"/>
      <c r="BD5093" s="120"/>
      <c r="BE5093" s="120"/>
      <c r="BF5093" s="120"/>
      <c r="BG5093" s="117"/>
      <c r="BH5093" s="117"/>
    </row>
    <row r="5094" spans="55:60" x14ac:dyDescent="0.2">
      <c r="BC5094" s="120"/>
      <c r="BD5094" s="120"/>
      <c r="BE5094" s="120"/>
      <c r="BF5094" s="120"/>
      <c r="BG5094" s="117"/>
      <c r="BH5094" s="117"/>
    </row>
    <row r="5095" spans="55:60" x14ac:dyDescent="0.2">
      <c r="BC5095" s="120"/>
      <c r="BD5095" s="120"/>
      <c r="BE5095" s="120"/>
      <c r="BF5095" s="120"/>
      <c r="BG5095" s="117"/>
      <c r="BH5095" s="117"/>
    </row>
    <row r="5096" spans="55:60" x14ac:dyDescent="0.2">
      <c r="BC5096" s="120"/>
      <c r="BD5096" s="120"/>
      <c r="BE5096" s="120"/>
      <c r="BF5096" s="120"/>
      <c r="BG5096" s="117"/>
      <c r="BH5096" s="117"/>
    </row>
    <row r="5097" spans="55:60" x14ac:dyDescent="0.2">
      <c r="BC5097" s="120"/>
      <c r="BD5097" s="120"/>
      <c r="BE5097" s="120"/>
      <c r="BF5097" s="120"/>
      <c r="BG5097" s="117"/>
      <c r="BH5097" s="117"/>
    </row>
    <row r="5098" spans="55:60" x14ac:dyDescent="0.2">
      <c r="BC5098" s="120"/>
      <c r="BD5098" s="120"/>
      <c r="BE5098" s="120"/>
      <c r="BF5098" s="120"/>
      <c r="BG5098" s="117"/>
      <c r="BH5098" s="117"/>
    </row>
    <row r="5099" spans="55:60" x14ac:dyDescent="0.2">
      <c r="BC5099" s="120"/>
      <c r="BD5099" s="120"/>
      <c r="BE5099" s="120"/>
      <c r="BF5099" s="120"/>
      <c r="BG5099" s="117"/>
      <c r="BH5099" s="117"/>
    </row>
    <row r="5100" spans="55:60" x14ac:dyDescent="0.2">
      <c r="BC5100" s="120"/>
      <c r="BD5100" s="120"/>
      <c r="BE5100" s="120"/>
      <c r="BF5100" s="120"/>
      <c r="BG5100" s="117"/>
      <c r="BH5100" s="117"/>
    </row>
    <row r="5101" spans="55:60" x14ac:dyDescent="0.2">
      <c r="BC5101" s="120"/>
      <c r="BD5101" s="120"/>
      <c r="BE5101" s="120"/>
      <c r="BF5101" s="120"/>
      <c r="BG5101" s="117"/>
      <c r="BH5101" s="117"/>
    </row>
    <row r="5102" spans="55:60" x14ac:dyDescent="0.2">
      <c r="BC5102" s="120"/>
      <c r="BD5102" s="120"/>
      <c r="BE5102" s="120"/>
      <c r="BF5102" s="120"/>
      <c r="BG5102" s="117"/>
      <c r="BH5102" s="117"/>
    </row>
    <row r="5103" spans="55:60" x14ac:dyDescent="0.2">
      <c r="BC5103" s="120"/>
      <c r="BD5103" s="120"/>
      <c r="BE5103" s="120"/>
      <c r="BF5103" s="120"/>
      <c r="BG5103" s="117"/>
      <c r="BH5103" s="117"/>
    </row>
    <row r="5104" spans="55:60" x14ac:dyDescent="0.2">
      <c r="BC5104" s="120"/>
      <c r="BD5104" s="120"/>
      <c r="BE5104" s="120"/>
      <c r="BF5104" s="120"/>
      <c r="BG5104" s="117"/>
      <c r="BH5104" s="117"/>
    </row>
    <row r="5105" spans="55:60" x14ac:dyDescent="0.2">
      <c r="BC5105" s="120"/>
      <c r="BD5105" s="120"/>
      <c r="BE5105" s="120"/>
      <c r="BF5105" s="120"/>
      <c r="BG5105" s="117"/>
      <c r="BH5105" s="117"/>
    </row>
    <row r="5106" spans="55:60" x14ac:dyDescent="0.2">
      <c r="BC5106" s="120"/>
      <c r="BD5106" s="120"/>
      <c r="BE5106" s="120"/>
      <c r="BF5106" s="120"/>
      <c r="BG5106" s="117"/>
      <c r="BH5106" s="117"/>
    </row>
    <row r="5107" spans="55:60" x14ac:dyDescent="0.2">
      <c r="BC5107" s="120"/>
      <c r="BD5107" s="120"/>
      <c r="BE5107" s="120"/>
      <c r="BF5107" s="120"/>
      <c r="BG5107" s="117"/>
      <c r="BH5107" s="117"/>
    </row>
    <row r="5108" spans="55:60" x14ac:dyDescent="0.2">
      <c r="BC5108" s="120"/>
      <c r="BD5108" s="120"/>
      <c r="BE5108" s="120"/>
      <c r="BF5108" s="120"/>
      <c r="BG5108" s="117"/>
      <c r="BH5108" s="117"/>
    </row>
    <row r="5109" spans="55:60" x14ac:dyDescent="0.2">
      <c r="BC5109" s="120"/>
      <c r="BD5109" s="120"/>
      <c r="BE5109" s="120"/>
      <c r="BF5109" s="120"/>
      <c r="BG5109" s="117"/>
      <c r="BH5109" s="117"/>
    </row>
    <row r="5110" spans="55:60" x14ac:dyDescent="0.2">
      <c r="BC5110" s="120"/>
      <c r="BD5110" s="120"/>
      <c r="BE5110" s="120"/>
      <c r="BF5110" s="120"/>
      <c r="BG5110" s="117"/>
      <c r="BH5110" s="117"/>
    </row>
    <row r="5111" spans="55:60" x14ac:dyDescent="0.2">
      <c r="BC5111" s="120"/>
      <c r="BD5111" s="120"/>
      <c r="BE5111" s="120"/>
      <c r="BF5111" s="120"/>
      <c r="BG5111" s="117"/>
      <c r="BH5111" s="117"/>
    </row>
    <row r="5112" spans="55:60" x14ac:dyDescent="0.2">
      <c r="BC5112" s="120"/>
      <c r="BD5112" s="120"/>
      <c r="BE5112" s="120"/>
      <c r="BF5112" s="120"/>
      <c r="BG5112" s="117"/>
      <c r="BH5112" s="117"/>
    </row>
    <row r="5113" spans="55:60" x14ac:dyDescent="0.2">
      <c r="BC5113" s="120"/>
      <c r="BD5113" s="120"/>
      <c r="BE5113" s="120"/>
      <c r="BF5113" s="120"/>
      <c r="BG5113" s="117"/>
      <c r="BH5113" s="117"/>
    </row>
    <row r="5114" spans="55:60" x14ac:dyDescent="0.2">
      <c r="BC5114" s="120"/>
      <c r="BD5114" s="120"/>
      <c r="BE5114" s="120"/>
      <c r="BF5114" s="120"/>
      <c r="BG5114" s="117"/>
      <c r="BH5114" s="117"/>
    </row>
    <row r="5115" spans="55:60" x14ac:dyDescent="0.2">
      <c r="BC5115" s="120"/>
      <c r="BD5115" s="120"/>
      <c r="BE5115" s="120"/>
      <c r="BF5115" s="120"/>
      <c r="BG5115" s="117"/>
      <c r="BH5115" s="117"/>
    </row>
    <row r="5116" spans="55:60" x14ac:dyDescent="0.2">
      <c r="BC5116" s="120"/>
      <c r="BD5116" s="120"/>
      <c r="BE5116" s="120"/>
      <c r="BF5116" s="120"/>
      <c r="BG5116" s="117"/>
      <c r="BH5116" s="117"/>
    </row>
    <row r="5117" spans="55:60" x14ac:dyDescent="0.2">
      <c r="BC5117" s="120"/>
      <c r="BD5117" s="120"/>
      <c r="BE5117" s="120"/>
      <c r="BF5117" s="120"/>
      <c r="BG5117" s="117"/>
      <c r="BH5117" s="117"/>
    </row>
    <row r="5118" spans="55:60" x14ac:dyDescent="0.2">
      <c r="BC5118" s="120"/>
      <c r="BD5118" s="120"/>
      <c r="BE5118" s="120"/>
      <c r="BF5118" s="120"/>
      <c r="BG5118" s="117"/>
      <c r="BH5118" s="117"/>
    </row>
    <row r="5119" spans="55:60" x14ac:dyDescent="0.2">
      <c r="BC5119" s="120"/>
      <c r="BD5119" s="120"/>
      <c r="BE5119" s="120"/>
      <c r="BF5119" s="120"/>
      <c r="BG5119" s="117"/>
      <c r="BH5119" s="117"/>
    </row>
    <row r="5120" spans="55:60" x14ac:dyDescent="0.2">
      <c r="BC5120" s="120"/>
      <c r="BD5120" s="120"/>
      <c r="BE5120" s="120"/>
      <c r="BF5120" s="120"/>
      <c r="BG5120" s="117"/>
      <c r="BH5120" s="117"/>
    </row>
    <row r="5121" spans="55:60" x14ac:dyDescent="0.2">
      <c r="BC5121" s="120"/>
      <c r="BD5121" s="120"/>
      <c r="BE5121" s="120"/>
      <c r="BF5121" s="120"/>
      <c r="BG5121" s="117"/>
      <c r="BH5121" s="117"/>
    </row>
    <row r="5122" spans="55:60" x14ac:dyDescent="0.2">
      <c r="BC5122" s="120"/>
      <c r="BD5122" s="120"/>
      <c r="BE5122" s="120"/>
      <c r="BF5122" s="120"/>
      <c r="BG5122" s="117"/>
      <c r="BH5122" s="117"/>
    </row>
    <row r="5123" spans="55:60" x14ac:dyDescent="0.2">
      <c r="BC5123" s="120"/>
      <c r="BD5123" s="120"/>
      <c r="BE5123" s="120"/>
      <c r="BF5123" s="120"/>
      <c r="BG5123" s="117"/>
      <c r="BH5123" s="117"/>
    </row>
    <row r="5124" spans="55:60" x14ac:dyDescent="0.2">
      <c r="BC5124" s="120"/>
      <c r="BD5124" s="120"/>
      <c r="BE5124" s="120"/>
      <c r="BF5124" s="120"/>
      <c r="BG5124" s="117"/>
      <c r="BH5124" s="117"/>
    </row>
    <row r="5125" spans="55:60" x14ac:dyDescent="0.2">
      <c r="BC5125" s="120"/>
      <c r="BD5125" s="120"/>
      <c r="BE5125" s="120"/>
      <c r="BF5125" s="120"/>
      <c r="BG5125" s="117"/>
      <c r="BH5125" s="117"/>
    </row>
    <row r="5126" spans="55:60" x14ac:dyDescent="0.2">
      <c r="BC5126" s="120"/>
      <c r="BD5126" s="120"/>
      <c r="BE5126" s="120"/>
      <c r="BF5126" s="120"/>
      <c r="BG5126" s="117"/>
      <c r="BH5126" s="117"/>
    </row>
    <row r="5127" spans="55:60" x14ac:dyDescent="0.2">
      <c r="BC5127" s="120"/>
      <c r="BD5127" s="120"/>
      <c r="BE5127" s="120"/>
      <c r="BF5127" s="120"/>
      <c r="BG5127" s="117"/>
      <c r="BH5127" s="117"/>
    </row>
    <row r="5128" spans="55:60" x14ac:dyDescent="0.2">
      <c r="BC5128" s="120"/>
      <c r="BD5128" s="120"/>
      <c r="BE5128" s="120"/>
      <c r="BF5128" s="120"/>
      <c r="BG5128" s="117"/>
      <c r="BH5128" s="117"/>
    </row>
    <row r="5129" spans="55:60" x14ac:dyDescent="0.2">
      <c r="BC5129" s="120"/>
      <c r="BD5129" s="120"/>
      <c r="BE5129" s="120"/>
      <c r="BF5129" s="120"/>
      <c r="BG5129" s="117"/>
      <c r="BH5129" s="117"/>
    </row>
    <row r="5130" spans="55:60" x14ac:dyDescent="0.2">
      <c r="BC5130" s="120"/>
      <c r="BD5130" s="120"/>
      <c r="BE5130" s="120"/>
      <c r="BF5130" s="120"/>
      <c r="BG5130" s="117"/>
      <c r="BH5130" s="117"/>
    </row>
    <row r="5131" spans="55:60" x14ac:dyDescent="0.2">
      <c r="BC5131" s="120"/>
      <c r="BD5131" s="120"/>
      <c r="BE5131" s="120"/>
      <c r="BF5131" s="120"/>
      <c r="BG5131" s="117"/>
      <c r="BH5131" s="117"/>
    </row>
    <row r="5132" spans="55:60" x14ac:dyDescent="0.2">
      <c r="BC5132" s="120"/>
      <c r="BD5132" s="120"/>
      <c r="BE5132" s="120"/>
      <c r="BF5132" s="120"/>
      <c r="BG5132" s="117"/>
      <c r="BH5132" s="117"/>
    </row>
    <row r="5133" spans="55:60" x14ac:dyDescent="0.2">
      <c r="BC5133" s="120"/>
      <c r="BD5133" s="120"/>
      <c r="BE5133" s="120"/>
      <c r="BF5133" s="120"/>
      <c r="BG5133" s="117"/>
      <c r="BH5133" s="117"/>
    </row>
    <row r="5134" spans="55:60" x14ac:dyDescent="0.2">
      <c r="BC5134" s="120"/>
      <c r="BD5134" s="120"/>
      <c r="BE5134" s="120"/>
      <c r="BF5134" s="120"/>
      <c r="BG5134" s="117"/>
      <c r="BH5134" s="117"/>
    </row>
    <row r="5135" spans="55:60" x14ac:dyDescent="0.2">
      <c r="BC5135" s="120"/>
      <c r="BD5135" s="120"/>
      <c r="BE5135" s="120"/>
      <c r="BF5135" s="120"/>
      <c r="BG5135" s="117"/>
      <c r="BH5135" s="117"/>
    </row>
    <row r="5136" spans="55:60" x14ac:dyDescent="0.2">
      <c r="BC5136" s="120"/>
      <c r="BD5136" s="120"/>
      <c r="BE5136" s="120"/>
      <c r="BF5136" s="120"/>
      <c r="BG5136" s="117"/>
      <c r="BH5136" s="117"/>
    </row>
    <row r="5137" spans="55:60" x14ac:dyDescent="0.2">
      <c r="BC5137" s="120"/>
      <c r="BD5137" s="120"/>
      <c r="BE5137" s="120"/>
      <c r="BF5137" s="120"/>
      <c r="BG5137" s="117"/>
      <c r="BH5137" s="117"/>
    </row>
    <row r="5138" spans="55:60" x14ac:dyDescent="0.2">
      <c r="BC5138" s="120"/>
      <c r="BD5138" s="120"/>
      <c r="BE5138" s="120"/>
      <c r="BF5138" s="120"/>
      <c r="BG5138" s="117"/>
      <c r="BH5138" s="117"/>
    </row>
    <row r="5139" spans="55:60" x14ac:dyDescent="0.2">
      <c r="BC5139" s="120"/>
      <c r="BD5139" s="120"/>
      <c r="BE5139" s="120"/>
      <c r="BF5139" s="120"/>
      <c r="BG5139" s="117"/>
      <c r="BH5139" s="117"/>
    </row>
    <row r="5140" spans="55:60" x14ac:dyDescent="0.2">
      <c r="BC5140" s="120"/>
      <c r="BD5140" s="120"/>
      <c r="BE5140" s="120"/>
      <c r="BF5140" s="120"/>
      <c r="BG5140" s="117"/>
      <c r="BH5140" s="117"/>
    </row>
    <row r="5141" spans="55:60" x14ac:dyDescent="0.2">
      <c r="BC5141" s="120"/>
      <c r="BD5141" s="120"/>
      <c r="BE5141" s="120"/>
      <c r="BF5141" s="120"/>
      <c r="BG5141" s="117"/>
      <c r="BH5141" s="117"/>
    </row>
    <row r="5142" spans="55:60" x14ac:dyDescent="0.2">
      <c r="BC5142" s="120"/>
      <c r="BD5142" s="120"/>
      <c r="BE5142" s="120"/>
      <c r="BF5142" s="120"/>
      <c r="BG5142" s="117"/>
      <c r="BH5142" s="117"/>
    </row>
    <row r="5143" spans="55:60" x14ac:dyDescent="0.2">
      <c r="BC5143" s="120"/>
      <c r="BD5143" s="120"/>
      <c r="BE5143" s="120"/>
      <c r="BF5143" s="120"/>
      <c r="BG5143" s="117"/>
      <c r="BH5143" s="117"/>
    </row>
    <row r="5144" spans="55:60" x14ac:dyDescent="0.2">
      <c r="BC5144" s="120"/>
      <c r="BD5144" s="120"/>
      <c r="BE5144" s="120"/>
      <c r="BF5144" s="120"/>
      <c r="BG5144" s="117"/>
      <c r="BH5144" s="117"/>
    </row>
    <row r="5145" spans="55:60" x14ac:dyDescent="0.2">
      <c r="BC5145" s="120"/>
      <c r="BD5145" s="120"/>
      <c r="BE5145" s="120"/>
      <c r="BF5145" s="120"/>
      <c r="BG5145" s="117"/>
      <c r="BH5145" s="117"/>
    </row>
    <row r="5146" spans="55:60" x14ac:dyDescent="0.2">
      <c r="BC5146" s="120"/>
      <c r="BD5146" s="120"/>
      <c r="BE5146" s="120"/>
      <c r="BF5146" s="120"/>
      <c r="BG5146" s="117"/>
      <c r="BH5146" s="117"/>
    </row>
    <row r="5147" spans="55:60" x14ac:dyDescent="0.2">
      <c r="BC5147" s="120"/>
      <c r="BD5147" s="120"/>
      <c r="BE5147" s="120"/>
      <c r="BF5147" s="120"/>
      <c r="BG5147" s="117"/>
      <c r="BH5147" s="117"/>
    </row>
    <row r="5148" spans="55:60" x14ac:dyDescent="0.2">
      <c r="BC5148" s="120"/>
      <c r="BD5148" s="120"/>
      <c r="BE5148" s="120"/>
      <c r="BF5148" s="120"/>
      <c r="BG5148" s="117"/>
      <c r="BH5148" s="117"/>
    </row>
    <row r="5149" spans="55:60" x14ac:dyDescent="0.2">
      <c r="BC5149" s="120"/>
      <c r="BD5149" s="120"/>
      <c r="BE5149" s="120"/>
      <c r="BF5149" s="120"/>
      <c r="BG5149" s="117"/>
      <c r="BH5149" s="117"/>
    </row>
    <row r="5150" spans="55:60" x14ac:dyDescent="0.2">
      <c r="BC5150" s="120"/>
      <c r="BD5150" s="120"/>
      <c r="BE5150" s="120"/>
      <c r="BF5150" s="120"/>
      <c r="BG5150" s="117"/>
      <c r="BH5150" s="117"/>
    </row>
    <row r="5151" spans="55:60" x14ac:dyDescent="0.2">
      <c r="BC5151" s="120"/>
      <c r="BD5151" s="120"/>
      <c r="BE5151" s="120"/>
      <c r="BF5151" s="120"/>
      <c r="BG5151" s="117"/>
      <c r="BH5151" s="117"/>
    </row>
    <row r="5152" spans="55:60" x14ac:dyDescent="0.2">
      <c r="BC5152" s="120"/>
      <c r="BD5152" s="120"/>
      <c r="BE5152" s="120"/>
      <c r="BF5152" s="120"/>
      <c r="BG5152" s="117"/>
      <c r="BH5152" s="117"/>
    </row>
    <row r="5153" spans="55:60" x14ac:dyDescent="0.2">
      <c r="BC5153" s="120"/>
      <c r="BD5153" s="120"/>
      <c r="BE5153" s="120"/>
      <c r="BF5153" s="120"/>
      <c r="BG5153" s="117"/>
      <c r="BH5153" s="117"/>
    </row>
    <row r="5154" spans="55:60" x14ac:dyDescent="0.2">
      <c r="BC5154" s="120"/>
      <c r="BD5154" s="120"/>
      <c r="BE5154" s="120"/>
      <c r="BF5154" s="120"/>
      <c r="BG5154" s="117"/>
      <c r="BH5154" s="117"/>
    </row>
    <row r="5155" spans="55:60" x14ac:dyDescent="0.2">
      <c r="BC5155" s="120"/>
      <c r="BD5155" s="120"/>
      <c r="BE5155" s="120"/>
      <c r="BF5155" s="120"/>
      <c r="BG5155" s="117"/>
      <c r="BH5155" s="117"/>
    </row>
    <row r="5156" spans="55:60" x14ac:dyDescent="0.2">
      <c r="BC5156" s="120"/>
      <c r="BD5156" s="120"/>
      <c r="BE5156" s="120"/>
      <c r="BF5156" s="120"/>
      <c r="BG5156" s="117"/>
      <c r="BH5156" s="117"/>
    </row>
    <row r="5157" spans="55:60" x14ac:dyDescent="0.2">
      <c r="BC5157" s="120"/>
      <c r="BD5157" s="120"/>
      <c r="BE5157" s="120"/>
      <c r="BF5157" s="120"/>
      <c r="BG5157" s="117"/>
      <c r="BH5157" s="117"/>
    </row>
    <row r="5158" spans="55:60" x14ac:dyDescent="0.2">
      <c r="BC5158" s="120"/>
      <c r="BD5158" s="120"/>
      <c r="BE5158" s="120"/>
      <c r="BF5158" s="120"/>
      <c r="BG5158" s="117"/>
      <c r="BH5158" s="117"/>
    </row>
    <row r="5159" spans="55:60" x14ac:dyDescent="0.2">
      <c r="BC5159" s="120"/>
      <c r="BD5159" s="120"/>
      <c r="BE5159" s="120"/>
      <c r="BF5159" s="120"/>
      <c r="BG5159" s="117"/>
      <c r="BH5159" s="117"/>
    </row>
    <row r="5160" spans="55:60" x14ac:dyDescent="0.2">
      <c r="BC5160" s="120"/>
      <c r="BD5160" s="120"/>
      <c r="BE5160" s="120"/>
      <c r="BF5160" s="120"/>
      <c r="BG5160" s="117"/>
      <c r="BH5160" s="117"/>
    </row>
    <row r="5161" spans="55:60" x14ac:dyDescent="0.2">
      <c r="BC5161" s="120"/>
      <c r="BD5161" s="120"/>
      <c r="BE5161" s="120"/>
      <c r="BF5161" s="120"/>
      <c r="BG5161" s="117"/>
      <c r="BH5161" s="117"/>
    </row>
    <row r="5162" spans="55:60" x14ac:dyDescent="0.2">
      <c r="BC5162" s="120"/>
      <c r="BD5162" s="120"/>
      <c r="BE5162" s="120"/>
      <c r="BF5162" s="120"/>
      <c r="BG5162" s="117"/>
      <c r="BH5162" s="117"/>
    </row>
    <row r="5163" spans="55:60" x14ac:dyDescent="0.2">
      <c r="BC5163" s="120"/>
      <c r="BD5163" s="120"/>
      <c r="BE5163" s="120"/>
      <c r="BF5163" s="120"/>
      <c r="BG5163" s="117"/>
      <c r="BH5163" s="117"/>
    </row>
    <row r="5164" spans="55:60" x14ac:dyDescent="0.2">
      <c r="BC5164" s="120"/>
      <c r="BD5164" s="120"/>
      <c r="BE5164" s="120"/>
      <c r="BF5164" s="120"/>
      <c r="BG5164" s="117"/>
      <c r="BH5164" s="117"/>
    </row>
    <row r="5165" spans="55:60" x14ac:dyDescent="0.2">
      <c r="BC5165" s="120"/>
      <c r="BD5165" s="120"/>
      <c r="BE5165" s="120"/>
      <c r="BF5165" s="120"/>
      <c r="BG5165" s="117"/>
      <c r="BH5165" s="117"/>
    </row>
    <row r="5166" spans="55:60" x14ac:dyDescent="0.2">
      <c r="BC5166" s="120"/>
      <c r="BD5166" s="120"/>
      <c r="BE5166" s="120"/>
      <c r="BF5166" s="120"/>
      <c r="BG5166" s="117"/>
      <c r="BH5166" s="117"/>
    </row>
    <row r="5167" spans="55:60" x14ac:dyDescent="0.2">
      <c r="BC5167" s="120"/>
      <c r="BD5167" s="120"/>
      <c r="BE5167" s="120"/>
      <c r="BF5167" s="120"/>
      <c r="BG5167" s="117"/>
      <c r="BH5167" s="117"/>
    </row>
    <row r="5168" spans="55:60" x14ac:dyDescent="0.2">
      <c r="BC5168" s="120"/>
      <c r="BD5168" s="120"/>
      <c r="BE5168" s="120"/>
      <c r="BF5168" s="120"/>
      <c r="BG5168" s="117"/>
      <c r="BH5168" s="117"/>
    </row>
    <row r="5169" spans="55:60" x14ac:dyDescent="0.2">
      <c r="BC5169" s="120"/>
      <c r="BD5169" s="120"/>
      <c r="BE5169" s="120"/>
      <c r="BF5169" s="120"/>
      <c r="BG5169" s="117"/>
      <c r="BH5169" s="117"/>
    </row>
    <row r="5170" spans="55:60" x14ac:dyDescent="0.2">
      <c r="BC5170" s="120"/>
      <c r="BD5170" s="120"/>
      <c r="BE5170" s="120"/>
      <c r="BF5170" s="120"/>
      <c r="BG5170" s="117"/>
      <c r="BH5170" s="117"/>
    </row>
    <row r="5171" spans="55:60" x14ac:dyDescent="0.2">
      <c r="BC5171" s="120"/>
      <c r="BD5171" s="120"/>
      <c r="BE5171" s="120"/>
      <c r="BF5171" s="120"/>
      <c r="BG5171" s="117"/>
      <c r="BH5171" s="117"/>
    </row>
    <row r="5172" spans="55:60" x14ac:dyDescent="0.2">
      <c r="BC5172" s="120"/>
      <c r="BD5172" s="120"/>
      <c r="BE5172" s="120"/>
      <c r="BF5172" s="120"/>
      <c r="BG5172" s="117"/>
      <c r="BH5172" s="117"/>
    </row>
    <row r="5173" spans="55:60" x14ac:dyDescent="0.2">
      <c r="BC5173" s="120"/>
      <c r="BD5173" s="120"/>
      <c r="BE5173" s="120"/>
      <c r="BF5173" s="120"/>
      <c r="BG5173" s="117"/>
      <c r="BH5173" s="117"/>
    </row>
    <row r="5174" spans="55:60" x14ac:dyDescent="0.2">
      <c r="BC5174" s="120"/>
      <c r="BD5174" s="120"/>
      <c r="BE5174" s="120"/>
      <c r="BF5174" s="120"/>
      <c r="BG5174" s="117"/>
      <c r="BH5174" s="117"/>
    </row>
    <row r="5175" spans="55:60" x14ac:dyDescent="0.2">
      <c r="BC5175" s="120"/>
      <c r="BD5175" s="120"/>
      <c r="BE5175" s="120"/>
      <c r="BF5175" s="120"/>
      <c r="BG5175" s="117"/>
      <c r="BH5175" s="117"/>
    </row>
    <row r="5176" spans="55:60" x14ac:dyDescent="0.2">
      <c r="BC5176" s="120"/>
      <c r="BD5176" s="120"/>
      <c r="BE5176" s="120"/>
      <c r="BF5176" s="120"/>
      <c r="BG5176" s="117"/>
      <c r="BH5176" s="117"/>
    </row>
    <row r="5177" spans="55:60" x14ac:dyDescent="0.2">
      <c r="BC5177" s="120"/>
      <c r="BD5177" s="120"/>
      <c r="BE5177" s="120"/>
      <c r="BF5177" s="120"/>
      <c r="BG5177" s="117"/>
      <c r="BH5177" s="117"/>
    </row>
    <row r="5178" spans="55:60" x14ac:dyDescent="0.2">
      <c r="BC5178" s="120"/>
      <c r="BD5178" s="120"/>
      <c r="BE5178" s="120"/>
      <c r="BF5178" s="120"/>
      <c r="BG5178" s="117"/>
      <c r="BH5178" s="117"/>
    </row>
    <row r="5179" spans="55:60" x14ac:dyDescent="0.2">
      <c r="BC5179" s="120"/>
      <c r="BD5179" s="120"/>
      <c r="BE5179" s="120"/>
      <c r="BF5179" s="120"/>
      <c r="BG5179" s="117"/>
      <c r="BH5179" s="117"/>
    </row>
    <row r="5180" spans="55:60" x14ac:dyDescent="0.2">
      <c r="BC5180" s="120"/>
      <c r="BD5180" s="120"/>
      <c r="BE5180" s="120"/>
      <c r="BF5180" s="120"/>
      <c r="BG5180" s="117"/>
      <c r="BH5180" s="117"/>
    </row>
    <row r="5181" spans="55:60" x14ac:dyDescent="0.2">
      <c r="BC5181" s="120"/>
      <c r="BD5181" s="120"/>
      <c r="BE5181" s="120"/>
      <c r="BF5181" s="120"/>
      <c r="BG5181" s="117"/>
      <c r="BH5181" s="117"/>
    </row>
    <row r="5182" spans="55:60" x14ac:dyDescent="0.2">
      <c r="BC5182" s="120"/>
      <c r="BD5182" s="120"/>
      <c r="BE5182" s="120"/>
      <c r="BF5182" s="120"/>
      <c r="BG5182" s="117"/>
      <c r="BH5182" s="117"/>
    </row>
    <row r="5183" spans="55:60" x14ac:dyDescent="0.2">
      <c r="BC5183" s="120"/>
      <c r="BD5183" s="120"/>
      <c r="BE5183" s="120"/>
      <c r="BF5183" s="120"/>
      <c r="BG5183" s="117"/>
      <c r="BH5183" s="117"/>
    </row>
    <row r="5184" spans="55:60" x14ac:dyDescent="0.2">
      <c r="BC5184" s="120"/>
      <c r="BD5184" s="120"/>
      <c r="BE5184" s="120"/>
      <c r="BF5184" s="120"/>
      <c r="BG5184" s="117"/>
      <c r="BH5184" s="117"/>
    </row>
    <row r="5185" spans="55:60" x14ac:dyDescent="0.2">
      <c r="BC5185" s="120"/>
      <c r="BD5185" s="120"/>
      <c r="BE5185" s="120"/>
      <c r="BF5185" s="120"/>
      <c r="BG5185" s="117"/>
      <c r="BH5185" s="117"/>
    </row>
    <row r="5186" spans="55:60" x14ac:dyDescent="0.2">
      <c r="BC5186" s="120"/>
      <c r="BD5186" s="120"/>
      <c r="BE5186" s="120"/>
      <c r="BF5186" s="120"/>
      <c r="BG5186" s="117"/>
      <c r="BH5186" s="117"/>
    </row>
    <row r="5187" spans="55:60" x14ac:dyDescent="0.2">
      <c r="BC5187" s="120"/>
      <c r="BD5187" s="120"/>
      <c r="BE5187" s="120"/>
      <c r="BF5187" s="120"/>
      <c r="BG5187" s="117"/>
      <c r="BH5187" s="117"/>
    </row>
    <row r="5188" spans="55:60" x14ac:dyDescent="0.2">
      <c r="BC5188" s="120"/>
      <c r="BD5188" s="120"/>
      <c r="BE5188" s="120"/>
      <c r="BF5188" s="120"/>
      <c r="BG5188" s="117"/>
      <c r="BH5188" s="117"/>
    </row>
    <row r="5189" spans="55:60" x14ac:dyDescent="0.2">
      <c r="BC5189" s="120"/>
      <c r="BD5189" s="120"/>
      <c r="BE5189" s="120"/>
      <c r="BF5189" s="120"/>
      <c r="BG5189" s="117"/>
      <c r="BH5189" s="117"/>
    </row>
    <row r="5190" spans="55:60" x14ac:dyDescent="0.2">
      <c r="BC5190" s="120"/>
      <c r="BD5190" s="120"/>
      <c r="BE5190" s="120"/>
      <c r="BF5190" s="120"/>
      <c r="BG5190" s="117"/>
      <c r="BH5190" s="117"/>
    </row>
    <row r="5191" spans="55:60" x14ac:dyDescent="0.2">
      <c r="BC5191" s="120"/>
      <c r="BD5191" s="120"/>
      <c r="BE5191" s="120"/>
      <c r="BF5191" s="120"/>
      <c r="BG5191" s="117"/>
      <c r="BH5191" s="117"/>
    </row>
    <row r="5192" spans="55:60" x14ac:dyDescent="0.2">
      <c r="BC5192" s="120"/>
      <c r="BD5192" s="120"/>
      <c r="BE5192" s="120"/>
      <c r="BF5192" s="120"/>
      <c r="BG5192" s="117"/>
      <c r="BH5192" s="117"/>
    </row>
    <row r="5193" spans="55:60" x14ac:dyDescent="0.2">
      <c r="BC5193" s="120"/>
      <c r="BD5193" s="120"/>
      <c r="BE5193" s="120"/>
      <c r="BF5193" s="120"/>
      <c r="BG5193" s="117"/>
      <c r="BH5193" s="117"/>
    </row>
    <row r="5194" spans="55:60" x14ac:dyDescent="0.2">
      <c r="BC5194" s="120"/>
      <c r="BD5194" s="120"/>
      <c r="BE5194" s="120"/>
      <c r="BF5194" s="120"/>
      <c r="BG5194" s="117"/>
      <c r="BH5194" s="117"/>
    </row>
    <row r="5195" spans="55:60" x14ac:dyDescent="0.2">
      <c r="BC5195" s="120"/>
      <c r="BD5195" s="120"/>
      <c r="BE5195" s="120"/>
      <c r="BF5195" s="120"/>
      <c r="BG5195" s="117"/>
      <c r="BH5195" s="117"/>
    </row>
    <row r="5196" spans="55:60" x14ac:dyDescent="0.2">
      <c r="BC5196" s="120"/>
      <c r="BD5196" s="120"/>
      <c r="BE5196" s="120"/>
      <c r="BF5196" s="120"/>
      <c r="BG5196" s="117"/>
      <c r="BH5196" s="117"/>
    </row>
    <row r="5197" spans="55:60" x14ac:dyDescent="0.2">
      <c r="BC5197" s="120"/>
      <c r="BD5197" s="120"/>
      <c r="BE5197" s="120"/>
      <c r="BF5197" s="120"/>
      <c r="BG5197" s="117"/>
      <c r="BH5197" s="117"/>
    </row>
    <row r="5198" spans="55:60" x14ac:dyDescent="0.2">
      <c r="BC5198" s="120"/>
      <c r="BD5198" s="120"/>
      <c r="BE5198" s="120"/>
      <c r="BF5198" s="120"/>
      <c r="BG5198" s="117"/>
      <c r="BH5198" s="117"/>
    </row>
    <row r="5199" spans="55:60" x14ac:dyDescent="0.2">
      <c r="BC5199" s="120"/>
      <c r="BD5199" s="120"/>
      <c r="BE5199" s="120"/>
      <c r="BF5199" s="120"/>
      <c r="BG5199" s="117"/>
      <c r="BH5199" s="117"/>
    </row>
    <row r="5200" spans="55:60" x14ac:dyDescent="0.2">
      <c r="BC5200" s="120"/>
      <c r="BD5200" s="120"/>
      <c r="BE5200" s="120"/>
      <c r="BF5200" s="120"/>
      <c r="BG5200" s="117"/>
      <c r="BH5200" s="117"/>
    </row>
    <row r="5201" spans="55:60" x14ac:dyDescent="0.2">
      <c r="BC5201" s="120"/>
      <c r="BD5201" s="120"/>
      <c r="BE5201" s="120"/>
      <c r="BF5201" s="120"/>
      <c r="BG5201" s="117"/>
      <c r="BH5201" s="117"/>
    </row>
    <row r="5202" spans="55:60" x14ac:dyDescent="0.2">
      <c r="BC5202" s="120"/>
      <c r="BD5202" s="120"/>
      <c r="BE5202" s="120"/>
      <c r="BF5202" s="120"/>
      <c r="BG5202" s="117"/>
      <c r="BH5202" s="117"/>
    </row>
    <row r="5203" spans="55:60" x14ac:dyDescent="0.2">
      <c r="BC5203" s="120"/>
      <c r="BD5203" s="120"/>
      <c r="BE5203" s="120"/>
      <c r="BF5203" s="120"/>
      <c r="BG5203" s="117"/>
      <c r="BH5203" s="117"/>
    </row>
    <row r="5204" spans="55:60" x14ac:dyDescent="0.2">
      <c r="BC5204" s="120"/>
      <c r="BD5204" s="120"/>
      <c r="BE5204" s="120"/>
      <c r="BF5204" s="120"/>
      <c r="BG5204" s="117"/>
      <c r="BH5204" s="117"/>
    </row>
    <row r="5205" spans="55:60" x14ac:dyDescent="0.2">
      <c r="BC5205" s="120"/>
      <c r="BD5205" s="120"/>
      <c r="BE5205" s="120"/>
      <c r="BF5205" s="120"/>
      <c r="BG5205" s="117"/>
      <c r="BH5205" s="117"/>
    </row>
    <row r="5206" spans="55:60" x14ac:dyDescent="0.2">
      <c r="BC5206" s="120"/>
      <c r="BD5206" s="120"/>
      <c r="BE5206" s="120"/>
      <c r="BF5206" s="120"/>
      <c r="BG5206" s="117"/>
      <c r="BH5206" s="117"/>
    </row>
    <row r="5207" spans="55:60" x14ac:dyDescent="0.2">
      <c r="BC5207" s="120"/>
      <c r="BD5207" s="120"/>
      <c r="BE5207" s="120"/>
      <c r="BF5207" s="120"/>
      <c r="BG5207" s="117"/>
      <c r="BH5207" s="117"/>
    </row>
    <row r="5208" spans="55:60" x14ac:dyDescent="0.2">
      <c r="BC5208" s="120"/>
      <c r="BD5208" s="120"/>
      <c r="BE5208" s="120"/>
      <c r="BF5208" s="120"/>
      <c r="BG5208" s="117"/>
      <c r="BH5208" s="117"/>
    </row>
    <row r="5209" spans="55:60" x14ac:dyDescent="0.2">
      <c r="BC5209" s="120"/>
      <c r="BD5209" s="120"/>
      <c r="BE5209" s="120"/>
      <c r="BF5209" s="120"/>
      <c r="BG5209" s="117"/>
      <c r="BH5209" s="117"/>
    </row>
    <row r="5210" spans="55:60" x14ac:dyDescent="0.2">
      <c r="BC5210" s="120"/>
      <c r="BD5210" s="120"/>
      <c r="BE5210" s="120"/>
      <c r="BF5210" s="120"/>
      <c r="BG5210" s="117"/>
      <c r="BH5210" s="117"/>
    </row>
    <row r="5211" spans="55:60" x14ac:dyDescent="0.2">
      <c r="BC5211" s="120"/>
      <c r="BD5211" s="120"/>
      <c r="BE5211" s="120"/>
      <c r="BF5211" s="120"/>
      <c r="BG5211" s="117"/>
      <c r="BH5211" s="117"/>
    </row>
    <row r="5212" spans="55:60" x14ac:dyDescent="0.2">
      <c r="BC5212" s="120"/>
      <c r="BD5212" s="120"/>
      <c r="BE5212" s="120"/>
      <c r="BF5212" s="120"/>
      <c r="BG5212" s="117"/>
      <c r="BH5212" s="117"/>
    </row>
    <row r="5213" spans="55:60" x14ac:dyDescent="0.2">
      <c r="BC5213" s="120"/>
      <c r="BD5213" s="120"/>
      <c r="BE5213" s="120"/>
      <c r="BF5213" s="120"/>
      <c r="BG5213" s="117"/>
      <c r="BH5213" s="117"/>
    </row>
    <row r="5214" spans="55:60" x14ac:dyDescent="0.2">
      <c r="BC5214" s="120"/>
      <c r="BD5214" s="120"/>
      <c r="BE5214" s="120"/>
      <c r="BF5214" s="120"/>
      <c r="BG5214" s="117"/>
      <c r="BH5214" s="117"/>
    </row>
    <row r="5215" spans="55:60" x14ac:dyDescent="0.2">
      <c r="BC5215" s="120"/>
      <c r="BD5215" s="120"/>
      <c r="BE5215" s="120"/>
      <c r="BF5215" s="120"/>
      <c r="BG5215" s="117"/>
      <c r="BH5215" s="117"/>
    </row>
    <row r="5216" spans="55:60" x14ac:dyDescent="0.2">
      <c r="BC5216" s="120"/>
      <c r="BD5216" s="120"/>
      <c r="BE5216" s="120"/>
      <c r="BF5216" s="120"/>
      <c r="BG5216" s="117"/>
      <c r="BH5216" s="117"/>
    </row>
    <row r="5217" spans="55:60" x14ac:dyDescent="0.2">
      <c r="BC5217" s="120"/>
      <c r="BD5217" s="120"/>
      <c r="BE5217" s="120"/>
      <c r="BF5217" s="120"/>
      <c r="BG5217" s="117"/>
      <c r="BH5217" s="117"/>
    </row>
    <row r="5218" spans="55:60" x14ac:dyDescent="0.2">
      <c r="BC5218" s="120"/>
      <c r="BD5218" s="120"/>
      <c r="BE5218" s="120"/>
      <c r="BF5218" s="120"/>
      <c r="BG5218" s="117"/>
      <c r="BH5218" s="117"/>
    </row>
    <row r="5219" spans="55:60" x14ac:dyDescent="0.2">
      <c r="BC5219" s="120"/>
      <c r="BD5219" s="120"/>
      <c r="BE5219" s="120"/>
      <c r="BF5219" s="120"/>
      <c r="BG5219" s="117"/>
      <c r="BH5219" s="117"/>
    </row>
    <row r="5220" spans="55:60" x14ac:dyDescent="0.2">
      <c r="BC5220" s="120"/>
      <c r="BD5220" s="120"/>
      <c r="BE5220" s="120"/>
      <c r="BF5220" s="120"/>
      <c r="BG5220" s="117"/>
      <c r="BH5220" s="117"/>
    </row>
    <row r="5221" spans="55:60" x14ac:dyDescent="0.2">
      <c r="BC5221" s="120"/>
      <c r="BD5221" s="120"/>
      <c r="BE5221" s="120"/>
      <c r="BF5221" s="120"/>
      <c r="BG5221" s="117"/>
      <c r="BH5221" s="117"/>
    </row>
    <row r="5222" spans="55:60" x14ac:dyDescent="0.2">
      <c r="BC5222" s="120"/>
      <c r="BD5222" s="120"/>
      <c r="BE5222" s="120"/>
      <c r="BF5222" s="120"/>
      <c r="BG5222" s="117"/>
      <c r="BH5222" s="117"/>
    </row>
    <row r="5223" spans="55:60" x14ac:dyDescent="0.2">
      <c r="BC5223" s="120"/>
      <c r="BD5223" s="120"/>
      <c r="BE5223" s="120"/>
      <c r="BF5223" s="120"/>
      <c r="BG5223" s="117"/>
      <c r="BH5223" s="117"/>
    </row>
    <row r="5224" spans="55:60" x14ac:dyDescent="0.2">
      <c r="BC5224" s="120"/>
      <c r="BD5224" s="120"/>
      <c r="BE5224" s="120"/>
      <c r="BF5224" s="120"/>
      <c r="BG5224" s="117"/>
      <c r="BH5224" s="117"/>
    </row>
    <row r="5225" spans="55:60" x14ac:dyDescent="0.2">
      <c r="BC5225" s="120"/>
      <c r="BD5225" s="120"/>
      <c r="BE5225" s="120"/>
      <c r="BF5225" s="120"/>
      <c r="BG5225" s="117"/>
      <c r="BH5225" s="117"/>
    </row>
    <row r="5226" spans="55:60" x14ac:dyDescent="0.2">
      <c r="BC5226" s="120"/>
      <c r="BD5226" s="120"/>
      <c r="BE5226" s="120"/>
      <c r="BF5226" s="120"/>
      <c r="BG5226" s="117"/>
      <c r="BH5226" s="117"/>
    </row>
    <row r="5227" spans="55:60" x14ac:dyDescent="0.2">
      <c r="BC5227" s="120"/>
      <c r="BD5227" s="120"/>
      <c r="BE5227" s="120"/>
      <c r="BF5227" s="120"/>
      <c r="BG5227" s="117"/>
      <c r="BH5227" s="117"/>
    </row>
    <row r="5228" spans="55:60" x14ac:dyDescent="0.2">
      <c r="BC5228" s="120"/>
      <c r="BD5228" s="120"/>
      <c r="BE5228" s="120"/>
      <c r="BF5228" s="120"/>
      <c r="BG5228" s="117"/>
      <c r="BH5228" s="117"/>
    </row>
    <row r="5229" spans="55:60" x14ac:dyDescent="0.2">
      <c r="BC5229" s="120"/>
      <c r="BD5229" s="120"/>
      <c r="BE5229" s="120"/>
      <c r="BF5229" s="120"/>
      <c r="BG5229" s="117"/>
      <c r="BH5229" s="117"/>
    </row>
    <row r="5230" spans="55:60" x14ac:dyDescent="0.2">
      <c r="BC5230" s="120"/>
      <c r="BD5230" s="120"/>
      <c r="BE5230" s="120"/>
      <c r="BF5230" s="120"/>
      <c r="BG5230" s="117"/>
      <c r="BH5230" s="117"/>
    </row>
    <row r="5231" spans="55:60" x14ac:dyDescent="0.2">
      <c r="BC5231" s="120"/>
      <c r="BD5231" s="120"/>
      <c r="BE5231" s="120"/>
      <c r="BF5231" s="120"/>
      <c r="BG5231" s="117"/>
      <c r="BH5231" s="117"/>
    </row>
    <row r="5232" spans="55:60" x14ac:dyDescent="0.2">
      <c r="BC5232" s="120"/>
      <c r="BD5232" s="120"/>
      <c r="BE5232" s="120"/>
      <c r="BF5232" s="120"/>
      <c r="BG5232" s="117"/>
      <c r="BH5232" s="117"/>
    </row>
    <row r="5233" spans="55:60" x14ac:dyDescent="0.2">
      <c r="BC5233" s="120"/>
      <c r="BD5233" s="120"/>
      <c r="BE5233" s="120"/>
      <c r="BF5233" s="120"/>
      <c r="BG5233" s="117"/>
      <c r="BH5233" s="117"/>
    </row>
    <row r="5234" spans="55:60" x14ac:dyDescent="0.2">
      <c r="BC5234" s="120"/>
      <c r="BD5234" s="120"/>
      <c r="BE5234" s="120"/>
      <c r="BF5234" s="120"/>
      <c r="BG5234" s="117"/>
      <c r="BH5234" s="117"/>
    </row>
    <row r="5235" spans="55:60" x14ac:dyDescent="0.2">
      <c r="BC5235" s="120"/>
      <c r="BD5235" s="120"/>
      <c r="BE5235" s="120"/>
      <c r="BF5235" s="120"/>
      <c r="BG5235" s="117"/>
      <c r="BH5235" s="117"/>
    </row>
    <row r="5236" spans="55:60" x14ac:dyDescent="0.2">
      <c r="BC5236" s="120"/>
      <c r="BD5236" s="120"/>
      <c r="BE5236" s="120"/>
      <c r="BF5236" s="120"/>
      <c r="BG5236" s="117"/>
      <c r="BH5236" s="117"/>
    </row>
    <row r="5237" spans="55:60" x14ac:dyDescent="0.2">
      <c r="BC5237" s="120"/>
      <c r="BD5237" s="120"/>
      <c r="BE5237" s="120"/>
      <c r="BF5237" s="120"/>
      <c r="BG5237" s="117"/>
      <c r="BH5237" s="117"/>
    </row>
    <row r="5238" spans="55:60" x14ac:dyDescent="0.2">
      <c r="BC5238" s="120"/>
      <c r="BD5238" s="120"/>
      <c r="BE5238" s="120"/>
      <c r="BF5238" s="120"/>
      <c r="BG5238" s="117"/>
      <c r="BH5238" s="117"/>
    </row>
    <row r="5239" spans="55:60" x14ac:dyDescent="0.2">
      <c r="BC5239" s="120"/>
      <c r="BD5239" s="120"/>
      <c r="BE5239" s="120"/>
      <c r="BF5239" s="120"/>
      <c r="BG5239" s="117"/>
      <c r="BH5239" s="117"/>
    </row>
    <row r="5240" spans="55:60" x14ac:dyDescent="0.2">
      <c r="BC5240" s="120"/>
      <c r="BD5240" s="120"/>
      <c r="BE5240" s="120"/>
      <c r="BF5240" s="120"/>
      <c r="BG5240" s="117"/>
      <c r="BH5240" s="117"/>
    </row>
    <row r="5241" spans="55:60" x14ac:dyDescent="0.2">
      <c r="BC5241" s="120"/>
      <c r="BD5241" s="120"/>
      <c r="BE5241" s="120"/>
      <c r="BF5241" s="120"/>
      <c r="BG5241" s="117"/>
      <c r="BH5241" s="117"/>
    </row>
    <row r="5242" spans="55:60" x14ac:dyDescent="0.2">
      <c r="BC5242" s="120"/>
      <c r="BD5242" s="120"/>
      <c r="BE5242" s="120"/>
      <c r="BF5242" s="120"/>
      <c r="BG5242" s="117"/>
      <c r="BH5242" s="117"/>
    </row>
    <row r="5243" spans="55:60" x14ac:dyDescent="0.2">
      <c r="BC5243" s="120"/>
      <c r="BD5243" s="120"/>
      <c r="BE5243" s="120"/>
      <c r="BF5243" s="120"/>
      <c r="BG5243" s="117"/>
      <c r="BH5243" s="117"/>
    </row>
    <row r="5244" spans="55:60" x14ac:dyDescent="0.2">
      <c r="BC5244" s="120"/>
      <c r="BD5244" s="120"/>
      <c r="BE5244" s="120"/>
      <c r="BF5244" s="120"/>
      <c r="BG5244" s="117"/>
      <c r="BH5244" s="117"/>
    </row>
    <row r="5245" spans="55:60" x14ac:dyDescent="0.2">
      <c r="BC5245" s="120"/>
      <c r="BD5245" s="120"/>
      <c r="BE5245" s="120"/>
      <c r="BF5245" s="120"/>
      <c r="BG5245" s="117"/>
      <c r="BH5245" s="117"/>
    </row>
    <row r="5246" spans="55:60" x14ac:dyDescent="0.2">
      <c r="BC5246" s="120"/>
      <c r="BD5246" s="120"/>
      <c r="BE5246" s="120"/>
      <c r="BF5246" s="120"/>
      <c r="BG5246" s="117"/>
      <c r="BH5246" s="117"/>
    </row>
    <row r="5247" spans="55:60" x14ac:dyDescent="0.2">
      <c r="BC5247" s="120"/>
      <c r="BD5247" s="120"/>
      <c r="BE5247" s="120"/>
      <c r="BF5247" s="120"/>
      <c r="BG5247" s="117"/>
      <c r="BH5247" s="117"/>
    </row>
    <row r="5248" spans="55:60" x14ac:dyDescent="0.2">
      <c r="BC5248" s="120"/>
      <c r="BD5248" s="120"/>
      <c r="BE5248" s="120"/>
      <c r="BF5248" s="120"/>
      <c r="BG5248" s="117"/>
      <c r="BH5248" s="117"/>
    </row>
    <row r="5249" spans="55:60" x14ac:dyDescent="0.2">
      <c r="BC5249" s="120"/>
      <c r="BD5249" s="120"/>
      <c r="BE5249" s="120"/>
      <c r="BF5249" s="120"/>
      <c r="BG5249" s="117"/>
      <c r="BH5249" s="117"/>
    </row>
    <row r="5250" spans="55:60" x14ac:dyDescent="0.2">
      <c r="BC5250" s="120"/>
      <c r="BD5250" s="120"/>
      <c r="BE5250" s="120"/>
      <c r="BF5250" s="120"/>
      <c r="BG5250" s="117"/>
      <c r="BH5250" s="117"/>
    </row>
    <row r="5251" spans="55:60" x14ac:dyDescent="0.2">
      <c r="BC5251" s="120"/>
      <c r="BD5251" s="120"/>
      <c r="BE5251" s="120"/>
      <c r="BF5251" s="120"/>
      <c r="BG5251" s="117"/>
      <c r="BH5251" s="117"/>
    </row>
    <row r="5252" spans="55:60" x14ac:dyDescent="0.2">
      <c r="BC5252" s="120"/>
      <c r="BD5252" s="120"/>
      <c r="BE5252" s="120"/>
      <c r="BF5252" s="120"/>
      <c r="BG5252" s="117"/>
      <c r="BH5252" s="117"/>
    </row>
    <row r="5253" spans="55:60" x14ac:dyDescent="0.2">
      <c r="BC5253" s="120"/>
      <c r="BD5253" s="120"/>
      <c r="BE5253" s="120"/>
      <c r="BF5253" s="120"/>
      <c r="BG5253" s="117"/>
      <c r="BH5253" s="117"/>
    </row>
    <row r="5254" spans="55:60" x14ac:dyDescent="0.2">
      <c r="BC5254" s="120"/>
      <c r="BD5254" s="120"/>
      <c r="BE5254" s="120"/>
      <c r="BF5254" s="120"/>
      <c r="BG5254" s="117"/>
      <c r="BH5254" s="117"/>
    </row>
    <row r="5255" spans="55:60" x14ac:dyDescent="0.2">
      <c r="BC5255" s="120"/>
      <c r="BD5255" s="120"/>
      <c r="BE5255" s="120"/>
      <c r="BF5255" s="120"/>
      <c r="BG5255" s="117"/>
      <c r="BH5255" s="117"/>
    </row>
    <row r="5256" spans="55:60" x14ac:dyDescent="0.2">
      <c r="BC5256" s="120"/>
      <c r="BD5256" s="120"/>
      <c r="BE5256" s="120"/>
      <c r="BF5256" s="120"/>
      <c r="BG5256" s="117"/>
      <c r="BH5256" s="117"/>
    </row>
    <row r="5257" spans="55:60" x14ac:dyDescent="0.2">
      <c r="BC5257" s="120"/>
      <c r="BD5257" s="120"/>
      <c r="BE5257" s="120"/>
      <c r="BF5257" s="120"/>
      <c r="BG5257" s="117"/>
      <c r="BH5257" s="117"/>
    </row>
    <row r="5258" spans="55:60" x14ac:dyDescent="0.2">
      <c r="BC5258" s="120"/>
      <c r="BD5258" s="120"/>
      <c r="BE5258" s="120"/>
      <c r="BF5258" s="120"/>
      <c r="BG5258" s="117"/>
      <c r="BH5258" s="117"/>
    </row>
    <row r="5259" spans="55:60" x14ac:dyDescent="0.2">
      <c r="BC5259" s="120"/>
      <c r="BD5259" s="120"/>
      <c r="BE5259" s="120"/>
      <c r="BF5259" s="120"/>
      <c r="BG5259" s="117"/>
      <c r="BH5259" s="117"/>
    </row>
    <row r="5260" spans="55:60" x14ac:dyDescent="0.2">
      <c r="BC5260" s="120"/>
      <c r="BD5260" s="120"/>
      <c r="BE5260" s="120"/>
      <c r="BF5260" s="120"/>
      <c r="BG5260" s="117"/>
      <c r="BH5260" s="117"/>
    </row>
    <row r="5261" spans="55:60" x14ac:dyDescent="0.2">
      <c r="BC5261" s="120"/>
      <c r="BD5261" s="120"/>
      <c r="BE5261" s="120"/>
      <c r="BF5261" s="120"/>
      <c r="BG5261" s="117"/>
      <c r="BH5261" s="117"/>
    </row>
    <row r="5262" spans="55:60" x14ac:dyDescent="0.2">
      <c r="BC5262" s="120"/>
      <c r="BD5262" s="120"/>
      <c r="BE5262" s="120"/>
      <c r="BF5262" s="120"/>
      <c r="BG5262" s="117"/>
      <c r="BH5262" s="117"/>
    </row>
    <row r="5263" spans="55:60" x14ac:dyDescent="0.2">
      <c r="BC5263" s="120"/>
      <c r="BD5263" s="120"/>
      <c r="BE5263" s="120"/>
      <c r="BF5263" s="120"/>
      <c r="BG5263" s="117"/>
      <c r="BH5263" s="117"/>
    </row>
    <row r="5264" spans="55:60" x14ac:dyDescent="0.2">
      <c r="BC5264" s="120"/>
      <c r="BD5264" s="120"/>
      <c r="BE5264" s="120"/>
      <c r="BF5264" s="120"/>
      <c r="BG5264" s="117"/>
      <c r="BH5264" s="117"/>
    </row>
    <row r="5265" spans="55:60" x14ac:dyDescent="0.2">
      <c r="BC5265" s="120"/>
      <c r="BD5265" s="120"/>
      <c r="BE5265" s="120"/>
      <c r="BF5265" s="120"/>
      <c r="BG5265" s="117"/>
      <c r="BH5265" s="117"/>
    </row>
    <row r="5266" spans="55:60" x14ac:dyDescent="0.2">
      <c r="BC5266" s="120"/>
      <c r="BD5266" s="120"/>
      <c r="BE5266" s="120"/>
      <c r="BF5266" s="120"/>
      <c r="BG5266" s="117"/>
      <c r="BH5266" s="117"/>
    </row>
    <row r="5267" spans="55:60" x14ac:dyDescent="0.2">
      <c r="BC5267" s="120"/>
      <c r="BD5267" s="120"/>
      <c r="BE5267" s="120"/>
      <c r="BF5267" s="120"/>
      <c r="BG5267" s="117"/>
      <c r="BH5267" s="117"/>
    </row>
    <row r="5268" spans="55:60" x14ac:dyDescent="0.2">
      <c r="BC5268" s="120"/>
      <c r="BD5268" s="120"/>
      <c r="BE5268" s="120"/>
      <c r="BF5268" s="120"/>
      <c r="BG5268" s="117"/>
      <c r="BH5268" s="117"/>
    </row>
    <row r="5269" spans="55:60" x14ac:dyDescent="0.2">
      <c r="BC5269" s="120"/>
      <c r="BD5269" s="120"/>
      <c r="BE5269" s="120"/>
      <c r="BF5269" s="120"/>
      <c r="BG5269" s="117"/>
      <c r="BH5269" s="117"/>
    </row>
    <row r="5270" spans="55:60" x14ac:dyDescent="0.2">
      <c r="BC5270" s="120"/>
      <c r="BD5270" s="120"/>
      <c r="BE5270" s="120"/>
      <c r="BF5270" s="120"/>
      <c r="BG5270" s="117"/>
      <c r="BH5270" s="117"/>
    </row>
    <row r="5271" spans="55:60" x14ac:dyDescent="0.2">
      <c r="BC5271" s="120"/>
      <c r="BD5271" s="120"/>
      <c r="BE5271" s="120"/>
      <c r="BF5271" s="120"/>
      <c r="BG5271" s="117"/>
      <c r="BH5271" s="117"/>
    </row>
    <row r="5272" spans="55:60" x14ac:dyDescent="0.2">
      <c r="BC5272" s="120"/>
      <c r="BD5272" s="120"/>
      <c r="BE5272" s="120"/>
      <c r="BF5272" s="120"/>
      <c r="BG5272" s="117"/>
      <c r="BH5272" s="117"/>
    </row>
    <row r="5273" spans="55:60" x14ac:dyDescent="0.2">
      <c r="BC5273" s="120"/>
      <c r="BD5273" s="120"/>
      <c r="BE5273" s="120"/>
      <c r="BF5273" s="120"/>
      <c r="BG5273" s="117"/>
      <c r="BH5273" s="117"/>
    </row>
    <row r="5274" spans="55:60" x14ac:dyDescent="0.2">
      <c r="BC5274" s="120"/>
      <c r="BD5274" s="120"/>
      <c r="BE5274" s="120"/>
      <c r="BF5274" s="120"/>
      <c r="BG5274" s="117"/>
      <c r="BH5274" s="117"/>
    </row>
    <row r="5275" spans="55:60" x14ac:dyDescent="0.2">
      <c r="BC5275" s="120"/>
      <c r="BD5275" s="120"/>
      <c r="BE5275" s="120"/>
      <c r="BF5275" s="120"/>
      <c r="BG5275" s="117"/>
      <c r="BH5275" s="117"/>
    </row>
    <row r="5276" spans="55:60" x14ac:dyDescent="0.2">
      <c r="BC5276" s="120"/>
      <c r="BD5276" s="120"/>
      <c r="BE5276" s="120"/>
      <c r="BF5276" s="120"/>
      <c r="BG5276" s="117"/>
      <c r="BH5276" s="117"/>
    </row>
    <row r="5277" spans="55:60" x14ac:dyDescent="0.2">
      <c r="BC5277" s="120"/>
      <c r="BD5277" s="120"/>
      <c r="BE5277" s="120"/>
      <c r="BF5277" s="120"/>
      <c r="BG5277" s="117"/>
      <c r="BH5277" s="117"/>
    </row>
    <row r="5278" spans="55:60" x14ac:dyDescent="0.2">
      <c r="BC5278" s="120"/>
      <c r="BD5278" s="120"/>
      <c r="BE5278" s="120"/>
      <c r="BF5278" s="120"/>
      <c r="BG5278" s="117"/>
      <c r="BH5278" s="117"/>
    </row>
    <row r="5279" spans="55:60" x14ac:dyDescent="0.2">
      <c r="BC5279" s="120"/>
      <c r="BD5279" s="120"/>
      <c r="BE5279" s="120"/>
      <c r="BF5279" s="120"/>
      <c r="BG5279" s="117"/>
      <c r="BH5279" s="117"/>
    </row>
    <row r="5280" spans="55:60" x14ac:dyDescent="0.2">
      <c r="BC5280" s="120"/>
      <c r="BD5280" s="120"/>
      <c r="BE5280" s="120"/>
      <c r="BF5280" s="120"/>
      <c r="BG5280" s="117"/>
      <c r="BH5280" s="117"/>
    </row>
    <row r="5281" spans="55:60" x14ac:dyDescent="0.2">
      <c r="BC5281" s="120"/>
      <c r="BD5281" s="120"/>
      <c r="BE5281" s="120"/>
      <c r="BF5281" s="120"/>
      <c r="BG5281" s="117"/>
      <c r="BH5281" s="117"/>
    </row>
    <row r="5282" spans="55:60" x14ac:dyDescent="0.2">
      <c r="BC5282" s="120"/>
      <c r="BD5282" s="120"/>
      <c r="BE5282" s="120"/>
      <c r="BF5282" s="120"/>
      <c r="BG5282" s="117"/>
      <c r="BH5282" s="117"/>
    </row>
    <row r="5283" spans="55:60" x14ac:dyDescent="0.2">
      <c r="BC5283" s="120"/>
      <c r="BD5283" s="120"/>
      <c r="BE5283" s="120"/>
      <c r="BF5283" s="120"/>
      <c r="BG5283" s="117"/>
      <c r="BH5283" s="117"/>
    </row>
    <row r="5284" spans="55:60" x14ac:dyDescent="0.2">
      <c r="BC5284" s="120"/>
      <c r="BD5284" s="120"/>
      <c r="BE5284" s="120"/>
      <c r="BF5284" s="120"/>
      <c r="BG5284" s="117"/>
      <c r="BH5284" s="117"/>
    </row>
    <row r="5285" spans="55:60" x14ac:dyDescent="0.2">
      <c r="BC5285" s="120"/>
      <c r="BD5285" s="120"/>
      <c r="BE5285" s="120"/>
      <c r="BF5285" s="120"/>
      <c r="BG5285" s="117"/>
      <c r="BH5285" s="117"/>
    </row>
    <row r="5286" spans="55:60" x14ac:dyDescent="0.2">
      <c r="BC5286" s="120"/>
      <c r="BD5286" s="120"/>
      <c r="BE5286" s="120"/>
      <c r="BF5286" s="120"/>
      <c r="BG5286" s="117"/>
      <c r="BH5286" s="117"/>
    </row>
    <row r="5287" spans="55:60" x14ac:dyDescent="0.2">
      <c r="BC5287" s="120"/>
      <c r="BD5287" s="120"/>
      <c r="BE5287" s="120"/>
      <c r="BF5287" s="120"/>
      <c r="BG5287" s="117"/>
      <c r="BH5287" s="117"/>
    </row>
    <row r="5288" spans="55:60" x14ac:dyDescent="0.2">
      <c r="BC5288" s="120"/>
      <c r="BD5288" s="120"/>
      <c r="BE5288" s="120"/>
      <c r="BF5288" s="120"/>
      <c r="BG5288" s="117"/>
      <c r="BH5288" s="117"/>
    </row>
    <row r="5289" spans="55:60" x14ac:dyDescent="0.2">
      <c r="BC5289" s="120"/>
      <c r="BD5289" s="120"/>
      <c r="BE5289" s="120"/>
      <c r="BF5289" s="120"/>
      <c r="BG5289" s="117"/>
      <c r="BH5289" s="117"/>
    </row>
    <row r="5290" spans="55:60" x14ac:dyDescent="0.2">
      <c r="BC5290" s="120"/>
      <c r="BD5290" s="120"/>
      <c r="BE5290" s="120"/>
      <c r="BF5290" s="120"/>
      <c r="BG5290" s="117"/>
      <c r="BH5290" s="117"/>
    </row>
    <row r="5291" spans="55:60" x14ac:dyDescent="0.2">
      <c r="BC5291" s="120"/>
      <c r="BD5291" s="120"/>
      <c r="BE5291" s="120"/>
      <c r="BF5291" s="120"/>
      <c r="BG5291" s="117"/>
      <c r="BH5291" s="117"/>
    </row>
    <row r="5292" spans="55:60" x14ac:dyDescent="0.2">
      <c r="BC5292" s="120"/>
      <c r="BD5292" s="120"/>
      <c r="BE5292" s="120"/>
      <c r="BF5292" s="120"/>
      <c r="BG5292" s="117"/>
      <c r="BH5292" s="117"/>
    </row>
    <row r="5293" spans="55:60" x14ac:dyDescent="0.2">
      <c r="BC5293" s="120"/>
      <c r="BD5293" s="120"/>
      <c r="BE5293" s="120"/>
      <c r="BF5293" s="120"/>
      <c r="BG5293" s="117"/>
      <c r="BH5293" s="117"/>
    </row>
    <row r="5294" spans="55:60" x14ac:dyDescent="0.2">
      <c r="BC5294" s="120"/>
      <c r="BD5294" s="120"/>
      <c r="BE5294" s="120"/>
      <c r="BF5294" s="120"/>
      <c r="BG5294" s="117"/>
      <c r="BH5294" s="117"/>
    </row>
    <row r="5295" spans="55:60" x14ac:dyDescent="0.2">
      <c r="BC5295" s="120"/>
      <c r="BD5295" s="120"/>
      <c r="BE5295" s="120"/>
      <c r="BF5295" s="120"/>
      <c r="BG5295" s="117"/>
      <c r="BH5295" s="117"/>
    </row>
    <row r="5296" spans="55:60" x14ac:dyDescent="0.2">
      <c r="BC5296" s="120"/>
      <c r="BD5296" s="120"/>
      <c r="BE5296" s="120"/>
      <c r="BF5296" s="120"/>
      <c r="BG5296" s="117"/>
      <c r="BH5296" s="117"/>
    </row>
    <row r="5297" spans="55:60" x14ac:dyDescent="0.2">
      <c r="BC5297" s="120"/>
      <c r="BD5297" s="120"/>
      <c r="BE5297" s="120"/>
      <c r="BF5297" s="120"/>
      <c r="BG5297" s="117"/>
      <c r="BH5297" s="117"/>
    </row>
    <row r="5298" spans="55:60" x14ac:dyDescent="0.2">
      <c r="BC5298" s="120"/>
      <c r="BD5298" s="120"/>
      <c r="BE5298" s="120"/>
      <c r="BF5298" s="120"/>
      <c r="BG5298" s="117"/>
      <c r="BH5298" s="117"/>
    </row>
    <row r="5299" spans="55:60" x14ac:dyDescent="0.2">
      <c r="BC5299" s="120"/>
      <c r="BD5299" s="120"/>
      <c r="BE5299" s="120"/>
      <c r="BF5299" s="120"/>
      <c r="BG5299" s="117"/>
      <c r="BH5299" s="117"/>
    </row>
    <row r="5300" spans="55:60" x14ac:dyDescent="0.2">
      <c r="BC5300" s="120"/>
      <c r="BD5300" s="120"/>
      <c r="BE5300" s="120"/>
      <c r="BF5300" s="120"/>
      <c r="BG5300" s="117"/>
      <c r="BH5300" s="117"/>
    </row>
    <row r="5301" spans="55:60" x14ac:dyDescent="0.2">
      <c r="BC5301" s="120"/>
      <c r="BD5301" s="120"/>
      <c r="BE5301" s="120"/>
      <c r="BF5301" s="120"/>
      <c r="BG5301" s="117"/>
      <c r="BH5301" s="117"/>
    </row>
    <row r="5302" spans="55:60" x14ac:dyDescent="0.2">
      <c r="BC5302" s="120"/>
      <c r="BD5302" s="120"/>
      <c r="BE5302" s="120"/>
      <c r="BF5302" s="120"/>
      <c r="BG5302" s="117"/>
      <c r="BH5302" s="117"/>
    </row>
    <row r="5303" spans="55:60" x14ac:dyDescent="0.2">
      <c r="BC5303" s="120"/>
      <c r="BD5303" s="120"/>
      <c r="BE5303" s="120"/>
      <c r="BF5303" s="120"/>
      <c r="BG5303" s="117"/>
      <c r="BH5303" s="117"/>
    </row>
    <row r="5304" spans="55:60" x14ac:dyDescent="0.2">
      <c r="BC5304" s="120"/>
      <c r="BD5304" s="120"/>
      <c r="BE5304" s="120"/>
      <c r="BF5304" s="120"/>
      <c r="BG5304" s="117"/>
      <c r="BH5304" s="117"/>
    </row>
    <row r="5305" spans="55:60" x14ac:dyDescent="0.2">
      <c r="BC5305" s="120"/>
      <c r="BD5305" s="120"/>
      <c r="BE5305" s="120"/>
      <c r="BF5305" s="120"/>
      <c r="BG5305" s="117"/>
      <c r="BH5305" s="117"/>
    </row>
    <row r="5306" spans="55:60" x14ac:dyDescent="0.2">
      <c r="BC5306" s="120"/>
      <c r="BD5306" s="120"/>
      <c r="BE5306" s="120"/>
      <c r="BF5306" s="120"/>
      <c r="BG5306" s="117"/>
      <c r="BH5306" s="117"/>
    </row>
    <row r="5307" spans="55:60" x14ac:dyDescent="0.2">
      <c r="BC5307" s="120"/>
      <c r="BD5307" s="120"/>
      <c r="BE5307" s="120"/>
      <c r="BF5307" s="120"/>
      <c r="BG5307" s="117"/>
      <c r="BH5307" s="117"/>
    </row>
    <row r="5308" spans="55:60" x14ac:dyDescent="0.2">
      <c r="BC5308" s="120"/>
      <c r="BD5308" s="120"/>
      <c r="BE5308" s="120"/>
      <c r="BF5308" s="120"/>
      <c r="BG5308" s="117"/>
      <c r="BH5308" s="117"/>
    </row>
    <row r="5309" spans="55:60" x14ac:dyDescent="0.2">
      <c r="BC5309" s="120"/>
      <c r="BD5309" s="120"/>
      <c r="BE5309" s="120"/>
      <c r="BF5309" s="120"/>
      <c r="BG5309" s="117"/>
      <c r="BH5309" s="117"/>
    </row>
    <row r="5310" spans="55:60" x14ac:dyDescent="0.2">
      <c r="BC5310" s="120"/>
      <c r="BD5310" s="120"/>
      <c r="BE5310" s="120"/>
      <c r="BF5310" s="120"/>
      <c r="BG5310" s="117"/>
      <c r="BH5310" s="117"/>
    </row>
    <row r="5311" spans="55:60" x14ac:dyDescent="0.2">
      <c r="BC5311" s="120"/>
      <c r="BD5311" s="120"/>
      <c r="BE5311" s="120"/>
      <c r="BF5311" s="120"/>
      <c r="BG5311" s="117"/>
      <c r="BH5311" s="117"/>
    </row>
    <row r="5312" spans="55:60" x14ac:dyDescent="0.2">
      <c r="BC5312" s="120"/>
      <c r="BD5312" s="120"/>
      <c r="BE5312" s="120"/>
      <c r="BF5312" s="120"/>
      <c r="BG5312" s="117"/>
      <c r="BH5312" s="117"/>
    </row>
    <row r="5313" spans="55:60" x14ac:dyDescent="0.2">
      <c r="BC5313" s="120"/>
      <c r="BD5313" s="120"/>
      <c r="BE5313" s="120"/>
      <c r="BF5313" s="120"/>
      <c r="BG5313" s="117"/>
      <c r="BH5313" s="117"/>
    </row>
    <row r="5314" spans="55:60" x14ac:dyDescent="0.2">
      <c r="BC5314" s="120"/>
      <c r="BD5314" s="120"/>
      <c r="BE5314" s="120"/>
      <c r="BF5314" s="120"/>
      <c r="BG5314" s="117"/>
      <c r="BH5314" s="117"/>
    </row>
    <row r="5315" spans="55:60" x14ac:dyDescent="0.2">
      <c r="BC5315" s="120"/>
      <c r="BD5315" s="120"/>
      <c r="BE5315" s="120"/>
      <c r="BF5315" s="120"/>
      <c r="BG5315" s="117"/>
      <c r="BH5315" s="117"/>
    </row>
    <row r="5316" spans="55:60" x14ac:dyDescent="0.2">
      <c r="BC5316" s="120"/>
      <c r="BD5316" s="120"/>
      <c r="BE5316" s="120"/>
      <c r="BF5316" s="120"/>
      <c r="BG5316" s="117"/>
      <c r="BH5316" s="117"/>
    </row>
    <row r="5317" spans="55:60" x14ac:dyDescent="0.2">
      <c r="BC5317" s="120"/>
      <c r="BD5317" s="120"/>
      <c r="BE5317" s="120"/>
      <c r="BF5317" s="120"/>
      <c r="BG5317" s="117"/>
      <c r="BH5317" s="117"/>
    </row>
    <row r="5318" spans="55:60" x14ac:dyDescent="0.2">
      <c r="BC5318" s="120"/>
      <c r="BD5318" s="120"/>
      <c r="BE5318" s="120"/>
      <c r="BF5318" s="120"/>
      <c r="BG5318" s="117"/>
      <c r="BH5318" s="117"/>
    </row>
    <row r="5319" spans="55:60" x14ac:dyDescent="0.2">
      <c r="BC5319" s="120"/>
      <c r="BD5319" s="120"/>
      <c r="BE5319" s="120"/>
      <c r="BF5319" s="120"/>
      <c r="BG5319" s="117"/>
      <c r="BH5319" s="117"/>
    </row>
    <row r="5320" spans="55:60" x14ac:dyDescent="0.2">
      <c r="BC5320" s="120"/>
      <c r="BD5320" s="120"/>
      <c r="BE5320" s="120"/>
      <c r="BF5320" s="120"/>
      <c r="BG5320" s="117"/>
      <c r="BH5320" s="117"/>
    </row>
    <row r="5321" spans="55:60" x14ac:dyDescent="0.2">
      <c r="BC5321" s="120"/>
      <c r="BD5321" s="120"/>
      <c r="BE5321" s="120"/>
      <c r="BF5321" s="120"/>
      <c r="BG5321" s="117"/>
      <c r="BH5321" s="117"/>
    </row>
    <row r="5322" spans="55:60" x14ac:dyDescent="0.2">
      <c r="BC5322" s="120"/>
      <c r="BD5322" s="120"/>
      <c r="BE5322" s="120"/>
      <c r="BF5322" s="120"/>
      <c r="BG5322" s="117"/>
      <c r="BH5322" s="117"/>
    </row>
    <row r="5323" spans="55:60" x14ac:dyDescent="0.2">
      <c r="BC5323" s="120"/>
      <c r="BD5323" s="120"/>
      <c r="BE5323" s="120"/>
      <c r="BF5323" s="120"/>
      <c r="BG5323" s="117"/>
      <c r="BH5323" s="117"/>
    </row>
    <row r="5324" spans="55:60" x14ac:dyDescent="0.2">
      <c r="BC5324" s="120"/>
      <c r="BD5324" s="120"/>
      <c r="BE5324" s="120"/>
      <c r="BF5324" s="120"/>
      <c r="BG5324" s="117"/>
      <c r="BH5324" s="117"/>
    </row>
    <row r="5325" spans="55:60" x14ac:dyDescent="0.2">
      <c r="BC5325" s="120"/>
      <c r="BD5325" s="120"/>
      <c r="BE5325" s="120"/>
      <c r="BF5325" s="120"/>
      <c r="BG5325" s="117"/>
      <c r="BH5325" s="117"/>
    </row>
    <row r="5326" spans="55:60" x14ac:dyDescent="0.2">
      <c r="BC5326" s="120"/>
      <c r="BD5326" s="120"/>
      <c r="BE5326" s="120"/>
      <c r="BF5326" s="120"/>
      <c r="BG5326" s="117"/>
      <c r="BH5326" s="117"/>
    </row>
    <row r="5327" spans="55:60" x14ac:dyDescent="0.2">
      <c r="BC5327" s="120"/>
      <c r="BD5327" s="120"/>
      <c r="BE5327" s="120"/>
      <c r="BF5327" s="120"/>
      <c r="BG5327" s="117"/>
      <c r="BH5327" s="117"/>
    </row>
    <row r="5328" spans="55:60" x14ac:dyDescent="0.2">
      <c r="BC5328" s="120"/>
      <c r="BD5328" s="120"/>
      <c r="BE5328" s="120"/>
      <c r="BF5328" s="120"/>
      <c r="BG5328" s="117"/>
      <c r="BH5328" s="117"/>
    </row>
    <row r="5329" spans="55:60" x14ac:dyDescent="0.2">
      <c r="BC5329" s="120"/>
      <c r="BD5329" s="120"/>
      <c r="BE5329" s="120"/>
      <c r="BF5329" s="120"/>
      <c r="BG5329" s="117"/>
      <c r="BH5329" s="117"/>
    </row>
    <row r="5330" spans="55:60" x14ac:dyDescent="0.2">
      <c r="BC5330" s="120"/>
      <c r="BD5330" s="120"/>
      <c r="BE5330" s="120"/>
      <c r="BF5330" s="120"/>
      <c r="BG5330" s="117"/>
      <c r="BH5330" s="117"/>
    </row>
    <row r="5331" spans="55:60" x14ac:dyDescent="0.2">
      <c r="BC5331" s="120"/>
      <c r="BD5331" s="120"/>
      <c r="BE5331" s="120"/>
      <c r="BF5331" s="120"/>
      <c r="BG5331" s="117"/>
      <c r="BH5331" s="117"/>
    </row>
    <row r="5332" spans="55:60" x14ac:dyDescent="0.2">
      <c r="BC5332" s="120"/>
      <c r="BD5332" s="120"/>
      <c r="BE5332" s="120"/>
      <c r="BF5332" s="120"/>
      <c r="BG5332" s="117"/>
      <c r="BH5332" s="117"/>
    </row>
    <row r="5333" spans="55:60" x14ac:dyDescent="0.2">
      <c r="BC5333" s="120"/>
      <c r="BD5333" s="120"/>
      <c r="BE5333" s="120"/>
      <c r="BF5333" s="120"/>
      <c r="BG5333" s="117"/>
      <c r="BH5333" s="117"/>
    </row>
    <row r="5334" spans="55:60" x14ac:dyDescent="0.2">
      <c r="BC5334" s="120"/>
      <c r="BD5334" s="120"/>
      <c r="BE5334" s="120"/>
      <c r="BF5334" s="120"/>
      <c r="BG5334" s="117"/>
      <c r="BH5334" s="117"/>
    </row>
    <row r="5335" spans="55:60" x14ac:dyDescent="0.2">
      <c r="BC5335" s="120"/>
      <c r="BD5335" s="120"/>
      <c r="BE5335" s="120"/>
      <c r="BF5335" s="120"/>
      <c r="BG5335" s="117"/>
      <c r="BH5335" s="117"/>
    </row>
    <row r="5336" spans="55:60" x14ac:dyDescent="0.2">
      <c r="BC5336" s="120"/>
      <c r="BD5336" s="120"/>
      <c r="BE5336" s="120"/>
      <c r="BF5336" s="120"/>
      <c r="BG5336" s="117"/>
      <c r="BH5336" s="117"/>
    </row>
    <row r="5337" spans="55:60" x14ac:dyDescent="0.2">
      <c r="BC5337" s="120"/>
      <c r="BD5337" s="120"/>
      <c r="BE5337" s="120"/>
      <c r="BF5337" s="120"/>
      <c r="BG5337" s="117"/>
      <c r="BH5337" s="117"/>
    </row>
    <row r="5338" spans="55:60" x14ac:dyDescent="0.2">
      <c r="BC5338" s="120"/>
      <c r="BD5338" s="120"/>
      <c r="BE5338" s="120"/>
      <c r="BF5338" s="120"/>
      <c r="BG5338" s="117"/>
      <c r="BH5338" s="117"/>
    </row>
    <row r="5339" spans="55:60" x14ac:dyDescent="0.2">
      <c r="BC5339" s="120"/>
      <c r="BD5339" s="120"/>
      <c r="BE5339" s="120"/>
      <c r="BF5339" s="120"/>
      <c r="BG5339" s="117"/>
      <c r="BH5339" s="117"/>
    </row>
    <row r="5340" spans="55:60" x14ac:dyDescent="0.2">
      <c r="BC5340" s="120"/>
      <c r="BD5340" s="120"/>
      <c r="BE5340" s="120"/>
      <c r="BF5340" s="120"/>
      <c r="BG5340" s="117"/>
      <c r="BH5340" s="117"/>
    </row>
    <row r="5341" spans="55:60" x14ac:dyDescent="0.2">
      <c r="BC5341" s="120"/>
      <c r="BD5341" s="120"/>
      <c r="BE5341" s="120"/>
      <c r="BF5341" s="120"/>
      <c r="BG5341" s="117"/>
      <c r="BH5341" s="117"/>
    </row>
    <row r="5342" spans="55:60" x14ac:dyDescent="0.2">
      <c r="BC5342" s="120"/>
      <c r="BD5342" s="120"/>
      <c r="BE5342" s="120"/>
      <c r="BF5342" s="120"/>
      <c r="BG5342" s="117"/>
      <c r="BH5342" s="117"/>
    </row>
    <row r="5343" spans="55:60" x14ac:dyDescent="0.2">
      <c r="BC5343" s="120"/>
      <c r="BD5343" s="120"/>
      <c r="BE5343" s="120"/>
      <c r="BF5343" s="120"/>
      <c r="BG5343" s="117"/>
      <c r="BH5343" s="117"/>
    </row>
    <row r="5344" spans="55:60" x14ac:dyDescent="0.2">
      <c r="BC5344" s="120"/>
      <c r="BD5344" s="120"/>
      <c r="BE5344" s="120"/>
      <c r="BF5344" s="120"/>
      <c r="BG5344" s="117"/>
      <c r="BH5344" s="117"/>
    </row>
    <row r="5345" spans="55:60" x14ac:dyDescent="0.2">
      <c r="BC5345" s="120"/>
      <c r="BD5345" s="120"/>
      <c r="BE5345" s="120"/>
      <c r="BF5345" s="120"/>
      <c r="BG5345" s="117"/>
      <c r="BH5345" s="117"/>
    </row>
    <row r="5346" spans="55:60" x14ac:dyDescent="0.2">
      <c r="BC5346" s="120"/>
      <c r="BD5346" s="120"/>
      <c r="BE5346" s="120"/>
      <c r="BF5346" s="120"/>
      <c r="BG5346" s="117"/>
      <c r="BH5346" s="117"/>
    </row>
    <row r="5347" spans="55:60" x14ac:dyDescent="0.2">
      <c r="BC5347" s="120"/>
      <c r="BD5347" s="120"/>
      <c r="BE5347" s="120"/>
      <c r="BF5347" s="120"/>
      <c r="BG5347" s="117"/>
      <c r="BH5347" s="117"/>
    </row>
    <row r="5348" spans="55:60" x14ac:dyDescent="0.2">
      <c r="BC5348" s="120"/>
      <c r="BD5348" s="120"/>
      <c r="BE5348" s="120"/>
      <c r="BF5348" s="120"/>
      <c r="BG5348" s="117"/>
      <c r="BH5348" s="117"/>
    </row>
    <row r="5349" spans="55:60" x14ac:dyDescent="0.2">
      <c r="BC5349" s="120"/>
      <c r="BD5349" s="120"/>
      <c r="BE5349" s="120"/>
      <c r="BF5349" s="120"/>
      <c r="BG5349" s="117"/>
      <c r="BH5349" s="117"/>
    </row>
    <row r="5350" spans="55:60" x14ac:dyDescent="0.2">
      <c r="BC5350" s="120"/>
      <c r="BD5350" s="120"/>
      <c r="BE5350" s="120"/>
      <c r="BF5350" s="120"/>
      <c r="BG5350" s="117"/>
      <c r="BH5350" s="117"/>
    </row>
    <row r="5351" spans="55:60" x14ac:dyDescent="0.2">
      <c r="BC5351" s="120"/>
      <c r="BD5351" s="120"/>
      <c r="BE5351" s="120"/>
      <c r="BF5351" s="120"/>
      <c r="BG5351" s="117"/>
      <c r="BH5351" s="117"/>
    </row>
    <row r="5352" spans="55:60" x14ac:dyDescent="0.2">
      <c r="BC5352" s="120"/>
      <c r="BD5352" s="120"/>
      <c r="BE5352" s="120"/>
      <c r="BF5352" s="120"/>
      <c r="BG5352" s="117"/>
      <c r="BH5352" s="117"/>
    </row>
    <row r="5353" spans="55:60" x14ac:dyDescent="0.2">
      <c r="BC5353" s="120"/>
      <c r="BD5353" s="120"/>
      <c r="BE5353" s="120"/>
      <c r="BF5353" s="120"/>
      <c r="BG5353" s="117"/>
      <c r="BH5353" s="117"/>
    </row>
    <row r="5354" spans="55:60" x14ac:dyDescent="0.2">
      <c r="BC5354" s="120"/>
      <c r="BD5354" s="120"/>
      <c r="BE5354" s="120"/>
      <c r="BF5354" s="120"/>
      <c r="BG5354" s="117"/>
      <c r="BH5354" s="117"/>
    </row>
    <row r="5355" spans="55:60" x14ac:dyDescent="0.2">
      <c r="BC5355" s="120"/>
      <c r="BD5355" s="120"/>
      <c r="BE5355" s="120"/>
      <c r="BF5355" s="120"/>
      <c r="BG5355" s="117"/>
      <c r="BH5355" s="117"/>
    </row>
    <row r="5356" spans="55:60" x14ac:dyDescent="0.2">
      <c r="BC5356" s="120"/>
      <c r="BD5356" s="120"/>
      <c r="BE5356" s="120"/>
      <c r="BF5356" s="120"/>
      <c r="BG5356" s="117"/>
      <c r="BH5356" s="117"/>
    </row>
    <row r="5357" spans="55:60" x14ac:dyDescent="0.2">
      <c r="BC5357" s="120"/>
      <c r="BD5357" s="120"/>
      <c r="BE5357" s="120"/>
      <c r="BF5357" s="120"/>
      <c r="BG5357" s="117"/>
      <c r="BH5357" s="117"/>
    </row>
    <row r="5358" spans="55:60" x14ac:dyDescent="0.2">
      <c r="BC5358" s="120"/>
      <c r="BD5358" s="120"/>
      <c r="BE5358" s="120"/>
      <c r="BF5358" s="120"/>
      <c r="BG5358" s="117"/>
      <c r="BH5358" s="117"/>
    </row>
    <row r="5359" spans="55:60" x14ac:dyDescent="0.2">
      <c r="BC5359" s="120"/>
      <c r="BD5359" s="120"/>
      <c r="BE5359" s="120"/>
      <c r="BF5359" s="120"/>
      <c r="BG5359" s="117"/>
      <c r="BH5359" s="117"/>
    </row>
    <row r="5360" spans="55:60" x14ac:dyDescent="0.2">
      <c r="BC5360" s="120"/>
      <c r="BD5360" s="120"/>
      <c r="BE5360" s="120"/>
      <c r="BF5360" s="120"/>
      <c r="BG5360" s="117"/>
      <c r="BH5360" s="117"/>
    </row>
    <row r="5361" spans="55:60" x14ac:dyDescent="0.2">
      <c r="BC5361" s="120"/>
      <c r="BD5361" s="120"/>
      <c r="BE5361" s="120"/>
      <c r="BF5361" s="120"/>
      <c r="BG5361" s="117"/>
      <c r="BH5361" s="117"/>
    </row>
    <row r="5362" spans="55:60" x14ac:dyDescent="0.2">
      <c r="BC5362" s="120"/>
      <c r="BD5362" s="120"/>
      <c r="BE5362" s="120"/>
      <c r="BF5362" s="120"/>
      <c r="BG5362" s="117"/>
      <c r="BH5362" s="117"/>
    </row>
    <row r="5363" spans="55:60" x14ac:dyDescent="0.2">
      <c r="BC5363" s="120"/>
      <c r="BD5363" s="120"/>
      <c r="BE5363" s="120"/>
      <c r="BF5363" s="120"/>
      <c r="BG5363" s="117"/>
      <c r="BH5363" s="117"/>
    </row>
    <row r="5364" spans="55:60" x14ac:dyDescent="0.2">
      <c r="BC5364" s="120"/>
      <c r="BD5364" s="120"/>
      <c r="BE5364" s="120"/>
      <c r="BF5364" s="120"/>
      <c r="BG5364" s="117"/>
      <c r="BH5364" s="117"/>
    </row>
    <row r="5365" spans="55:60" x14ac:dyDescent="0.2">
      <c r="BC5365" s="120"/>
      <c r="BD5365" s="120"/>
      <c r="BE5365" s="120"/>
      <c r="BF5365" s="120"/>
      <c r="BG5365" s="117"/>
      <c r="BH5365" s="117"/>
    </row>
    <row r="5366" spans="55:60" x14ac:dyDescent="0.2">
      <c r="BC5366" s="120"/>
      <c r="BD5366" s="120"/>
      <c r="BE5366" s="120"/>
      <c r="BF5366" s="120"/>
      <c r="BG5366" s="117"/>
      <c r="BH5366" s="117"/>
    </row>
    <row r="5367" spans="55:60" x14ac:dyDescent="0.2">
      <c r="BC5367" s="120"/>
      <c r="BD5367" s="120"/>
      <c r="BE5367" s="120"/>
      <c r="BF5367" s="120"/>
      <c r="BG5367" s="117"/>
      <c r="BH5367" s="117"/>
    </row>
    <row r="5368" spans="55:60" x14ac:dyDescent="0.2">
      <c r="BC5368" s="120"/>
      <c r="BD5368" s="120"/>
      <c r="BE5368" s="120"/>
      <c r="BF5368" s="120"/>
      <c r="BG5368" s="117"/>
      <c r="BH5368" s="117"/>
    </row>
    <row r="5369" spans="55:60" x14ac:dyDescent="0.2">
      <c r="BC5369" s="120"/>
      <c r="BD5369" s="120"/>
      <c r="BE5369" s="120"/>
      <c r="BF5369" s="120"/>
      <c r="BG5369" s="117"/>
      <c r="BH5369" s="117"/>
    </row>
    <row r="5370" spans="55:60" x14ac:dyDescent="0.2">
      <c r="BC5370" s="120"/>
      <c r="BD5370" s="120"/>
      <c r="BE5370" s="120"/>
      <c r="BF5370" s="120"/>
      <c r="BG5370" s="117"/>
      <c r="BH5370" s="117"/>
    </row>
    <row r="5371" spans="55:60" x14ac:dyDescent="0.2">
      <c r="BC5371" s="120"/>
      <c r="BD5371" s="120"/>
      <c r="BE5371" s="120"/>
      <c r="BF5371" s="120"/>
      <c r="BG5371" s="117"/>
      <c r="BH5371" s="117"/>
    </row>
    <row r="5372" spans="55:60" x14ac:dyDescent="0.2">
      <c r="BC5372" s="120"/>
      <c r="BD5372" s="120"/>
      <c r="BE5372" s="120"/>
      <c r="BF5372" s="120"/>
      <c r="BG5372" s="117"/>
      <c r="BH5372" s="117"/>
    </row>
    <row r="5373" spans="55:60" x14ac:dyDescent="0.2">
      <c r="BC5373" s="120"/>
      <c r="BD5373" s="120"/>
      <c r="BE5373" s="120"/>
      <c r="BF5373" s="120"/>
      <c r="BG5373" s="117"/>
      <c r="BH5373" s="117"/>
    </row>
    <row r="5374" spans="55:60" x14ac:dyDescent="0.2">
      <c r="BC5374" s="120"/>
      <c r="BD5374" s="120"/>
      <c r="BE5374" s="120"/>
      <c r="BF5374" s="120"/>
      <c r="BG5374" s="117"/>
      <c r="BH5374" s="117"/>
    </row>
    <row r="5375" spans="55:60" x14ac:dyDescent="0.2">
      <c r="BC5375" s="120"/>
      <c r="BD5375" s="120"/>
      <c r="BE5375" s="120"/>
      <c r="BF5375" s="120"/>
      <c r="BG5375" s="117"/>
      <c r="BH5375" s="117"/>
    </row>
    <row r="5376" spans="55:60" x14ac:dyDescent="0.2">
      <c r="BC5376" s="120"/>
      <c r="BD5376" s="120"/>
      <c r="BE5376" s="120"/>
      <c r="BF5376" s="120"/>
      <c r="BG5376" s="117"/>
      <c r="BH5376" s="117"/>
    </row>
    <row r="5377" spans="55:60" x14ac:dyDescent="0.2">
      <c r="BC5377" s="120"/>
      <c r="BD5377" s="120"/>
      <c r="BE5377" s="120"/>
      <c r="BF5377" s="120"/>
      <c r="BG5377" s="117"/>
      <c r="BH5377" s="117"/>
    </row>
    <row r="5378" spans="55:60" x14ac:dyDescent="0.2">
      <c r="BC5378" s="120"/>
      <c r="BD5378" s="120"/>
      <c r="BE5378" s="120"/>
      <c r="BF5378" s="120"/>
      <c r="BG5378" s="117"/>
      <c r="BH5378" s="117"/>
    </row>
    <row r="5379" spans="55:60" x14ac:dyDescent="0.2">
      <c r="BC5379" s="120"/>
      <c r="BD5379" s="120"/>
      <c r="BE5379" s="120"/>
      <c r="BF5379" s="120"/>
      <c r="BG5379" s="117"/>
      <c r="BH5379" s="117"/>
    </row>
    <row r="5380" spans="55:60" x14ac:dyDescent="0.2">
      <c r="BC5380" s="120"/>
      <c r="BD5380" s="120"/>
      <c r="BE5380" s="120"/>
      <c r="BF5380" s="120"/>
      <c r="BG5380" s="117"/>
      <c r="BH5380" s="117"/>
    </row>
    <row r="5381" spans="55:60" x14ac:dyDescent="0.2">
      <c r="BC5381" s="120"/>
      <c r="BD5381" s="120"/>
      <c r="BE5381" s="120"/>
      <c r="BF5381" s="120"/>
      <c r="BG5381" s="117"/>
      <c r="BH5381" s="117"/>
    </row>
    <row r="5382" spans="55:60" x14ac:dyDescent="0.2">
      <c r="BC5382" s="120"/>
      <c r="BD5382" s="120"/>
      <c r="BE5382" s="120"/>
      <c r="BF5382" s="120"/>
      <c r="BG5382" s="117"/>
      <c r="BH5382" s="117"/>
    </row>
    <row r="5383" spans="55:60" x14ac:dyDescent="0.2">
      <c r="BC5383" s="120"/>
      <c r="BD5383" s="120"/>
      <c r="BE5383" s="120"/>
      <c r="BF5383" s="120"/>
      <c r="BG5383" s="117"/>
      <c r="BH5383" s="117"/>
    </row>
    <row r="5384" spans="55:60" x14ac:dyDescent="0.2">
      <c r="BC5384" s="120"/>
      <c r="BD5384" s="120"/>
      <c r="BE5384" s="120"/>
      <c r="BF5384" s="120"/>
      <c r="BG5384" s="117"/>
      <c r="BH5384" s="117"/>
    </row>
    <row r="5385" spans="55:60" x14ac:dyDescent="0.2">
      <c r="BC5385" s="120"/>
      <c r="BD5385" s="120"/>
      <c r="BE5385" s="120"/>
      <c r="BF5385" s="120"/>
      <c r="BG5385" s="117"/>
      <c r="BH5385" s="117"/>
    </row>
    <row r="5386" spans="55:60" x14ac:dyDescent="0.2">
      <c r="BC5386" s="120"/>
      <c r="BD5386" s="120"/>
      <c r="BE5386" s="120"/>
      <c r="BF5386" s="120"/>
      <c r="BG5386" s="117"/>
      <c r="BH5386" s="117"/>
    </row>
    <row r="5387" spans="55:60" x14ac:dyDescent="0.2">
      <c r="BC5387" s="120"/>
      <c r="BD5387" s="120"/>
      <c r="BE5387" s="120"/>
      <c r="BF5387" s="120"/>
      <c r="BG5387" s="117"/>
      <c r="BH5387" s="117"/>
    </row>
    <row r="5388" spans="55:60" x14ac:dyDescent="0.2">
      <c r="BC5388" s="120"/>
      <c r="BD5388" s="120"/>
      <c r="BE5388" s="120"/>
      <c r="BF5388" s="120"/>
      <c r="BG5388" s="117"/>
      <c r="BH5388" s="117"/>
    </row>
    <row r="5389" spans="55:60" x14ac:dyDescent="0.2">
      <c r="BC5389" s="120"/>
      <c r="BD5389" s="120"/>
      <c r="BE5389" s="120"/>
      <c r="BF5389" s="120"/>
      <c r="BG5389" s="117"/>
      <c r="BH5389" s="117"/>
    </row>
    <row r="5390" spans="55:60" x14ac:dyDescent="0.2">
      <c r="BC5390" s="120"/>
      <c r="BD5390" s="120"/>
      <c r="BE5390" s="120"/>
      <c r="BF5390" s="120"/>
      <c r="BG5390" s="117"/>
      <c r="BH5390" s="117"/>
    </row>
    <row r="5391" spans="55:60" x14ac:dyDescent="0.2">
      <c r="BC5391" s="120"/>
      <c r="BD5391" s="120"/>
      <c r="BE5391" s="120"/>
      <c r="BF5391" s="120"/>
      <c r="BG5391" s="117"/>
      <c r="BH5391" s="117"/>
    </row>
    <row r="5392" spans="55:60" x14ac:dyDescent="0.2">
      <c r="BC5392" s="120"/>
      <c r="BD5392" s="120"/>
      <c r="BE5392" s="120"/>
      <c r="BF5392" s="120"/>
      <c r="BG5392" s="117"/>
      <c r="BH5392" s="117"/>
    </row>
    <row r="5393" spans="55:60" x14ac:dyDescent="0.2">
      <c r="BC5393" s="120"/>
      <c r="BD5393" s="120"/>
      <c r="BE5393" s="120"/>
      <c r="BF5393" s="120"/>
      <c r="BG5393" s="117"/>
      <c r="BH5393" s="117"/>
    </row>
    <row r="5394" spans="55:60" x14ac:dyDescent="0.2">
      <c r="BC5394" s="120"/>
      <c r="BD5394" s="120"/>
      <c r="BE5394" s="120"/>
      <c r="BF5394" s="120"/>
      <c r="BG5394" s="117"/>
      <c r="BH5394" s="117"/>
    </row>
    <row r="5395" spans="55:60" x14ac:dyDescent="0.2">
      <c r="BC5395" s="120"/>
      <c r="BD5395" s="120"/>
      <c r="BE5395" s="120"/>
      <c r="BF5395" s="120"/>
      <c r="BG5395" s="117"/>
      <c r="BH5395" s="117"/>
    </row>
    <row r="5396" spans="55:60" x14ac:dyDescent="0.2">
      <c r="BC5396" s="120"/>
      <c r="BD5396" s="120"/>
      <c r="BE5396" s="120"/>
      <c r="BF5396" s="120"/>
      <c r="BG5396" s="117"/>
      <c r="BH5396" s="117"/>
    </row>
    <row r="5397" spans="55:60" x14ac:dyDescent="0.2">
      <c r="BC5397" s="120"/>
      <c r="BD5397" s="120"/>
      <c r="BE5397" s="120"/>
      <c r="BF5397" s="120"/>
      <c r="BG5397" s="117"/>
      <c r="BH5397" s="117"/>
    </row>
    <row r="5398" spans="55:60" x14ac:dyDescent="0.2">
      <c r="BC5398" s="120"/>
      <c r="BD5398" s="120"/>
      <c r="BE5398" s="120"/>
      <c r="BF5398" s="120"/>
      <c r="BG5398" s="117"/>
      <c r="BH5398" s="117"/>
    </row>
    <row r="5399" spans="55:60" x14ac:dyDescent="0.2">
      <c r="BC5399" s="120"/>
      <c r="BD5399" s="120"/>
      <c r="BE5399" s="120"/>
      <c r="BF5399" s="120"/>
      <c r="BG5399" s="117"/>
      <c r="BH5399" s="117"/>
    </row>
    <row r="5400" spans="55:60" x14ac:dyDescent="0.2">
      <c r="BC5400" s="120"/>
      <c r="BD5400" s="120"/>
      <c r="BE5400" s="120"/>
      <c r="BF5400" s="120"/>
      <c r="BG5400" s="117"/>
      <c r="BH5400" s="117"/>
    </row>
    <row r="5401" spans="55:60" x14ac:dyDescent="0.2">
      <c r="BC5401" s="120"/>
      <c r="BD5401" s="120"/>
      <c r="BE5401" s="120"/>
      <c r="BF5401" s="120"/>
      <c r="BG5401" s="117"/>
      <c r="BH5401" s="117"/>
    </row>
    <row r="5402" spans="55:60" x14ac:dyDescent="0.2">
      <c r="BC5402" s="120"/>
      <c r="BD5402" s="120"/>
      <c r="BE5402" s="120"/>
      <c r="BF5402" s="120"/>
      <c r="BG5402" s="117"/>
      <c r="BH5402" s="117"/>
    </row>
    <row r="5403" spans="55:60" x14ac:dyDescent="0.2">
      <c r="BC5403" s="120"/>
      <c r="BD5403" s="120"/>
      <c r="BE5403" s="120"/>
      <c r="BF5403" s="120"/>
      <c r="BG5403" s="117"/>
      <c r="BH5403" s="117"/>
    </row>
    <row r="5404" spans="55:60" x14ac:dyDescent="0.2">
      <c r="BC5404" s="120"/>
      <c r="BD5404" s="120"/>
      <c r="BE5404" s="120"/>
      <c r="BF5404" s="120"/>
      <c r="BG5404" s="117"/>
      <c r="BH5404" s="117"/>
    </row>
    <row r="5405" spans="55:60" x14ac:dyDescent="0.2">
      <c r="BC5405" s="120"/>
      <c r="BD5405" s="120"/>
      <c r="BE5405" s="120"/>
      <c r="BF5405" s="120"/>
      <c r="BG5405" s="117"/>
      <c r="BH5405" s="117"/>
    </row>
    <row r="5406" spans="55:60" x14ac:dyDescent="0.2">
      <c r="BC5406" s="120"/>
      <c r="BD5406" s="120"/>
      <c r="BE5406" s="120"/>
      <c r="BF5406" s="120"/>
      <c r="BG5406" s="117"/>
      <c r="BH5406" s="117"/>
    </row>
    <row r="5407" spans="55:60" x14ac:dyDescent="0.2">
      <c r="BC5407" s="120"/>
      <c r="BD5407" s="120"/>
      <c r="BE5407" s="120"/>
      <c r="BF5407" s="120"/>
      <c r="BG5407" s="117"/>
      <c r="BH5407" s="117"/>
    </row>
    <row r="5408" spans="55:60" x14ac:dyDescent="0.2">
      <c r="BC5408" s="120"/>
      <c r="BD5408" s="120"/>
      <c r="BE5408" s="120"/>
      <c r="BF5408" s="120"/>
      <c r="BG5408" s="117"/>
      <c r="BH5408" s="117"/>
    </row>
    <row r="5409" spans="55:60" x14ac:dyDescent="0.2">
      <c r="BC5409" s="120"/>
      <c r="BD5409" s="120"/>
      <c r="BE5409" s="120"/>
      <c r="BF5409" s="120"/>
      <c r="BG5409" s="117"/>
      <c r="BH5409" s="117"/>
    </row>
    <row r="5410" spans="55:60" x14ac:dyDescent="0.2">
      <c r="BC5410" s="120"/>
      <c r="BD5410" s="120"/>
      <c r="BE5410" s="120"/>
      <c r="BF5410" s="120"/>
      <c r="BG5410" s="117"/>
      <c r="BH5410" s="117"/>
    </row>
    <row r="5411" spans="55:60" x14ac:dyDescent="0.2">
      <c r="BC5411" s="120"/>
      <c r="BD5411" s="120"/>
      <c r="BE5411" s="120"/>
      <c r="BF5411" s="120"/>
      <c r="BG5411" s="117"/>
      <c r="BH5411" s="117"/>
    </row>
    <row r="5412" spans="55:60" x14ac:dyDescent="0.2">
      <c r="BC5412" s="120"/>
      <c r="BD5412" s="120"/>
      <c r="BE5412" s="120"/>
      <c r="BF5412" s="120"/>
      <c r="BG5412" s="117"/>
      <c r="BH5412" s="117"/>
    </row>
    <row r="5413" spans="55:60" x14ac:dyDescent="0.2">
      <c r="BC5413" s="120"/>
      <c r="BD5413" s="120"/>
      <c r="BE5413" s="120"/>
      <c r="BF5413" s="120"/>
      <c r="BG5413" s="117"/>
      <c r="BH5413" s="117"/>
    </row>
    <row r="5414" spans="55:60" x14ac:dyDescent="0.2">
      <c r="BC5414" s="120"/>
      <c r="BD5414" s="120"/>
      <c r="BE5414" s="120"/>
      <c r="BF5414" s="120"/>
      <c r="BG5414" s="117"/>
      <c r="BH5414" s="117"/>
    </row>
    <row r="5415" spans="55:60" x14ac:dyDescent="0.2">
      <c r="BC5415" s="120"/>
      <c r="BD5415" s="120"/>
      <c r="BE5415" s="120"/>
      <c r="BF5415" s="120"/>
      <c r="BG5415" s="117"/>
      <c r="BH5415" s="117"/>
    </row>
    <row r="5416" spans="55:60" x14ac:dyDescent="0.2">
      <c r="BC5416" s="120"/>
      <c r="BD5416" s="120"/>
      <c r="BE5416" s="120"/>
      <c r="BF5416" s="120"/>
      <c r="BG5416" s="117"/>
      <c r="BH5416" s="117"/>
    </row>
    <row r="5417" spans="55:60" x14ac:dyDescent="0.2">
      <c r="BC5417" s="120"/>
      <c r="BD5417" s="120"/>
      <c r="BE5417" s="120"/>
      <c r="BF5417" s="120"/>
      <c r="BG5417" s="117"/>
      <c r="BH5417" s="117"/>
    </row>
    <row r="5418" spans="55:60" x14ac:dyDescent="0.2">
      <c r="BC5418" s="120"/>
      <c r="BD5418" s="120"/>
      <c r="BE5418" s="120"/>
      <c r="BF5418" s="120"/>
      <c r="BG5418" s="117"/>
      <c r="BH5418" s="117"/>
    </row>
    <row r="5419" spans="55:60" x14ac:dyDescent="0.2">
      <c r="BC5419" s="120"/>
      <c r="BD5419" s="120"/>
      <c r="BE5419" s="120"/>
      <c r="BF5419" s="120"/>
      <c r="BG5419" s="117"/>
      <c r="BH5419" s="117"/>
    </row>
    <row r="5420" spans="55:60" x14ac:dyDescent="0.2">
      <c r="BC5420" s="120"/>
      <c r="BD5420" s="120"/>
      <c r="BE5420" s="120"/>
      <c r="BF5420" s="120"/>
      <c r="BG5420" s="117"/>
      <c r="BH5420" s="117"/>
    </row>
    <row r="5421" spans="55:60" x14ac:dyDescent="0.2">
      <c r="BC5421" s="120"/>
      <c r="BD5421" s="120"/>
      <c r="BE5421" s="120"/>
      <c r="BF5421" s="120"/>
      <c r="BG5421" s="117"/>
      <c r="BH5421" s="117"/>
    </row>
    <row r="5422" spans="55:60" x14ac:dyDescent="0.2">
      <c r="BC5422" s="120"/>
      <c r="BD5422" s="120"/>
      <c r="BE5422" s="120"/>
      <c r="BF5422" s="120"/>
      <c r="BG5422" s="117"/>
      <c r="BH5422" s="117"/>
    </row>
    <row r="5423" spans="55:60" x14ac:dyDescent="0.2">
      <c r="BC5423" s="120"/>
      <c r="BD5423" s="120"/>
      <c r="BE5423" s="120"/>
      <c r="BF5423" s="120"/>
      <c r="BG5423" s="117"/>
      <c r="BH5423" s="117"/>
    </row>
    <row r="5424" spans="55:60" x14ac:dyDescent="0.2">
      <c r="BC5424" s="120"/>
      <c r="BD5424" s="120"/>
      <c r="BE5424" s="120"/>
      <c r="BF5424" s="120"/>
      <c r="BG5424" s="117"/>
      <c r="BH5424" s="117"/>
    </row>
    <row r="5425" spans="55:60" x14ac:dyDescent="0.2">
      <c r="BC5425" s="120"/>
      <c r="BD5425" s="120"/>
      <c r="BE5425" s="120"/>
      <c r="BF5425" s="120"/>
      <c r="BG5425" s="117"/>
      <c r="BH5425" s="117"/>
    </row>
    <row r="5426" spans="55:60" x14ac:dyDescent="0.2">
      <c r="BC5426" s="120"/>
      <c r="BD5426" s="120"/>
      <c r="BE5426" s="120"/>
      <c r="BF5426" s="120"/>
      <c r="BG5426" s="117"/>
      <c r="BH5426" s="117"/>
    </row>
    <row r="5427" spans="55:60" x14ac:dyDescent="0.2">
      <c r="BC5427" s="120"/>
      <c r="BD5427" s="120"/>
      <c r="BE5427" s="120"/>
      <c r="BF5427" s="120"/>
      <c r="BG5427" s="117"/>
      <c r="BH5427" s="117"/>
    </row>
    <row r="5428" spans="55:60" x14ac:dyDescent="0.2">
      <c r="BC5428" s="120"/>
      <c r="BD5428" s="120"/>
      <c r="BE5428" s="120"/>
      <c r="BF5428" s="120"/>
      <c r="BG5428" s="117"/>
      <c r="BH5428" s="117"/>
    </row>
    <row r="5429" spans="55:60" x14ac:dyDescent="0.2">
      <c r="BC5429" s="120"/>
      <c r="BD5429" s="120"/>
      <c r="BE5429" s="120"/>
      <c r="BF5429" s="120"/>
      <c r="BG5429" s="117"/>
      <c r="BH5429" s="117"/>
    </row>
    <row r="5430" spans="55:60" x14ac:dyDescent="0.2">
      <c r="BC5430" s="120"/>
      <c r="BD5430" s="120"/>
      <c r="BE5430" s="120"/>
      <c r="BF5430" s="120"/>
      <c r="BG5430" s="117"/>
      <c r="BH5430" s="117"/>
    </row>
    <row r="5431" spans="55:60" x14ac:dyDescent="0.2">
      <c r="BC5431" s="120"/>
      <c r="BD5431" s="120"/>
      <c r="BE5431" s="120"/>
      <c r="BF5431" s="120"/>
      <c r="BG5431" s="117"/>
      <c r="BH5431" s="117"/>
    </row>
    <row r="5432" spans="55:60" x14ac:dyDescent="0.2">
      <c r="BC5432" s="120"/>
      <c r="BD5432" s="120"/>
      <c r="BE5432" s="120"/>
      <c r="BF5432" s="120"/>
      <c r="BG5432" s="117"/>
      <c r="BH5432" s="117"/>
    </row>
    <row r="5433" spans="55:60" x14ac:dyDescent="0.2">
      <c r="BC5433" s="120"/>
      <c r="BD5433" s="120"/>
      <c r="BE5433" s="120"/>
      <c r="BF5433" s="120"/>
      <c r="BG5433" s="117"/>
      <c r="BH5433" s="117"/>
    </row>
    <row r="5434" spans="55:60" x14ac:dyDescent="0.2">
      <c r="BC5434" s="120"/>
      <c r="BD5434" s="120"/>
      <c r="BE5434" s="120"/>
      <c r="BF5434" s="120"/>
      <c r="BG5434" s="117"/>
      <c r="BH5434" s="117"/>
    </row>
    <row r="5435" spans="55:60" x14ac:dyDescent="0.2">
      <c r="BC5435" s="120"/>
      <c r="BD5435" s="120"/>
      <c r="BE5435" s="120"/>
      <c r="BF5435" s="120"/>
      <c r="BG5435" s="117"/>
      <c r="BH5435" s="117"/>
    </row>
    <row r="5436" spans="55:60" x14ac:dyDescent="0.2">
      <c r="BC5436" s="120"/>
      <c r="BD5436" s="120"/>
      <c r="BE5436" s="120"/>
      <c r="BF5436" s="120"/>
      <c r="BG5436" s="117"/>
      <c r="BH5436" s="117"/>
    </row>
    <row r="5437" spans="55:60" x14ac:dyDescent="0.2">
      <c r="BC5437" s="120"/>
      <c r="BD5437" s="120"/>
      <c r="BE5437" s="120"/>
      <c r="BF5437" s="120"/>
      <c r="BG5437" s="117"/>
      <c r="BH5437" s="117"/>
    </row>
    <row r="5438" spans="55:60" x14ac:dyDescent="0.2">
      <c r="BC5438" s="120"/>
      <c r="BD5438" s="120"/>
      <c r="BE5438" s="120"/>
      <c r="BF5438" s="120"/>
      <c r="BG5438" s="117"/>
      <c r="BH5438" s="117"/>
    </row>
    <row r="5439" spans="55:60" x14ac:dyDescent="0.2">
      <c r="BC5439" s="120"/>
      <c r="BD5439" s="120"/>
      <c r="BE5439" s="120"/>
      <c r="BF5439" s="120"/>
      <c r="BG5439" s="117"/>
      <c r="BH5439" s="117"/>
    </row>
    <row r="5440" spans="55:60" x14ac:dyDescent="0.2">
      <c r="BC5440" s="120"/>
      <c r="BD5440" s="120"/>
      <c r="BE5440" s="120"/>
      <c r="BF5440" s="120"/>
      <c r="BG5440" s="117"/>
      <c r="BH5440" s="117"/>
    </row>
    <row r="5441" spans="55:60" x14ac:dyDescent="0.2">
      <c r="BC5441" s="120"/>
      <c r="BD5441" s="120"/>
      <c r="BE5441" s="120"/>
      <c r="BF5441" s="120"/>
      <c r="BG5441" s="117"/>
      <c r="BH5441" s="117"/>
    </row>
    <row r="5442" spans="55:60" x14ac:dyDescent="0.2">
      <c r="BC5442" s="120"/>
      <c r="BD5442" s="120"/>
      <c r="BE5442" s="120"/>
      <c r="BF5442" s="120"/>
      <c r="BG5442" s="117"/>
      <c r="BH5442" s="117"/>
    </row>
    <row r="5443" spans="55:60" x14ac:dyDescent="0.2">
      <c r="BC5443" s="120"/>
      <c r="BD5443" s="120"/>
      <c r="BE5443" s="120"/>
      <c r="BF5443" s="120"/>
      <c r="BG5443" s="117"/>
      <c r="BH5443" s="117"/>
    </row>
    <row r="5444" spans="55:60" x14ac:dyDescent="0.2">
      <c r="BC5444" s="120"/>
      <c r="BD5444" s="120"/>
      <c r="BE5444" s="120"/>
      <c r="BF5444" s="120"/>
      <c r="BG5444" s="117"/>
      <c r="BH5444" s="117"/>
    </row>
    <row r="5445" spans="55:60" x14ac:dyDescent="0.2">
      <c r="BC5445" s="120"/>
      <c r="BD5445" s="120"/>
      <c r="BE5445" s="120"/>
      <c r="BF5445" s="120"/>
      <c r="BG5445" s="117"/>
      <c r="BH5445" s="117"/>
    </row>
    <row r="5446" spans="55:60" x14ac:dyDescent="0.2">
      <c r="BC5446" s="120"/>
      <c r="BD5446" s="120"/>
      <c r="BE5446" s="120"/>
      <c r="BF5446" s="120"/>
      <c r="BG5446" s="117"/>
      <c r="BH5446" s="117"/>
    </row>
    <row r="5447" spans="55:60" x14ac:dyDescent="0.2">
      <c r="BC5447" s="120"/>
      <c r="BD5447" s="120"/>
      <c r="BE5447" s="120"/>
      <c r="BF5447" s="120"/>
      <c r="BG5447" s="117"/>
      <c r="BH5447" s="117"/>
    </row>
    <row r="5448" spans="55:60" x14ac:dyDescent="0.2">
      <c r="BC5448" s="120"/>
      <c r="BD5448" s="120"/>
      <c r="BE5448" s="120"/>
      <c r="BF5448" s="120"/>
      <c r="BG5448" s="117"/>
      <c r="BH5448" s="117"/>
    </row>
    <row r="5449" spans="55:60" x14ac:dyDescent="0.2">
      <c r="BC5449" s="120"/>
      <c r="BD5449" s="120"/>
      <c r="BE5449" s="120"/>
      <c r="BF5449" s="120"/>
      <c r="BG5449" s="117"/>
      <c r="BH5449" s="117"/>
    </row>
    <row r="5450" spans="55:60" x14ac:dyDescent="0.2">
      <c r="BC5450" s="120"/>
      <c r="BD5450" s="120"/>
      <c r="BE5450" s="120"/>
      <c r="BF5450" s="120"/>
      <c r="BG5450" s="117"/>
      <c r="BH5450" s="117"/>
    </row>
    <row r="5451" spans="55:60" x14ac:dyDescent="0.2">
      <c r="BC5451" s="120"/>
      <c r="BD5451" s="120"/>
      <c r="BE5451" s="120"/>
      <c r="BF5451" s="120"/>
      <c r="BG5451" s="117"/>
      <c r="BH5451" s="117"/>
    </row>
    <row r="5452" spans="55:60" x14ac:dyDescent="0.2">
      <c r="BC5452" s="120"/>
      <c r="BD5452" s="120"/>
      <c r="BE5452" s="120"/>
      <c r="BF5452" s="120"/>
      <c r="BG5452" s="117"/>
      <c r="BH5452" s="117"/>
    </row>
    <row r="5453" spans="55:60" x14ac:dyDescent="0.2">
      <c r="BC5453" s="120"/>
      <c r="BD5453" s="120"/>
      <c r="BE5453" s="120"/>
      <c r="BF5453" s="120"/>
      <c r="BG5453" s="117"/>
      <c r="BH5453" s="117"/>
    </row>
    <row r="5454" spans="55:60" x14ac:dyDescent="0.2">
      <c r="BC5454" s="120"/>
      <c r="BD5454" s="120"/>
      <c r="BE5454" s="120"/>
      <c r="BF5454" s="120"/>
      <c r="BG5454" s="117"/>
      <c r="BH5454" s="117"/>
    </row>
    <row r="5455" spans="55:60" x14ac:dyDescent="0.2">
      <c r="BC5455" s="120"/>
      <c r="BD5455" s="120"/>
      <c r="BE5455" s="120"/>
      <c r="BF5455" s="120"/>
      <c r="BG5455" s="117"/>
      <c r="BH5455" s="117"/>
    </row>
    <row r="5456" spans="55:60" x14ac:dyDescent="0.2">
      <c r="BC5456" s="120"/>
      <c r="BD5456" s="120"/>
      <c r="BE5456" s="120"/>
      <c r="BF5456" s="120"/>
      <c r="BG5456" s="117"/>
      <c r="BH5456" s="117"/>
    </row>
    <row r="5457" spans="55:60" x14ac:dyDescent="0.2">
      <c r="BC5457" s="120"/>
      <c r="BD5457" s="120"/>
      <c r="BE5457" s="120"/>
      <c r="BF5457" s="120"/>
      <c r="BG5457" s="117"/>
      <c r="BH5457" s="117"/>
    </row>
    <row r="5458" spans="55:60" x14ac:dyDescent="0.2">
      <c r="BC5458" s="120"/>
      <c r="BD5458" s="120"/>
      <c r="BE5458" s="120"/>
      <c r="BF5458" s="120"/>
      <c r="BG5458" s="117"/>
      <c r="BH5458" s="117"/>
    </row>
    <row r="5459" spans="55:60" x14ac:dyDescent="0.2">
      <c r="BC5459" s="120"/>
      <c r="BD5459" s="120"/>
      <c r="BE5459" s="120"/>
      <c r="BF5459" s="120"/>
      <c r="BG5459" s="117"/>
      <c r="BH5459" s="117"/>
    </row>
    <row r="5460" spans="55:60" x14ac:dyDescent="0.2">
      <c r="BC5460" s="120"/>
      <c r="BD5460" s="120"/>
      <c r="BE5460" s="120"/>
      <c r="BF5460" s="120"/>
      <c r="BG5460" s="117"/>
      <c r="BH5460" s="117"/>
    </row>
    <row r="5461" spans="55:60" x14ac:dyDescent="0.2">
      <c r="BC5461" s="120"/>
      <c r="BD5461" s="120"/>
      <c r="BE5461" s="120"/>
      <c r="BF5461" s="120"/>
      <c r="BG5461" s="117"/>
      <c r="BH5461" s="117"/>
    </row>
    <row r="5462" spans="55:60" x14ac:dyDescent="0.2">
      <c r="BC5462" s="120"/>
      <c r="BD5462" s="120"/>
      <c r="BE5462" s="120"/>
      <c r="BF5462" s="120"/>
      <c r="BG5462" s="117"/>
      <c r="BH5462" s="117"/>
    </row>
    <row r="5463" spans="55:60" x14ac:dyDescent="0.2">
      <c r="BC5463" s="120"/>
      <c r="BD5463" s="120"/>
      <c r="BE5463" s="120"/>
      <c r="BF5463" s="120"/>
      <c r="BG5463" s="117"/>
      <c r="BH5463" s="117"/>
    </row>
    <row r="5464" spans="55:60" x14ac:dyDescent="0.2">
      <c r="BC5464" s="120"/>
      <c r="BD5464" s="120"/>
      <c r="BE5464" s="120"/>
      <c r="BF5464" s="120"/>
      <c r="BG5464" s="117"/>
      <c r="BH5464" s="117"/>
    </row>
    <row r="5465" spans="55:60" x14ac:dyDescent="0.2">
      <c r="BC5465" s="120"/>
      <c r="BD5465" s="120"/>
      <c r="BE5465" s="120"/>
      <c r="BF5465" s="120"/>
      <c r="BG5465" s="117"/>
      <c r="BH5465" s="117"/>
    </row>
    <row r="5466" spans="55:60" x14ac:dyDescent="0.2">
      <c r="BC5466" s="120"/>
      <c r="BD5466" s="120"/>
      <c r="BE5466" s="120"/>
      <c r="BF5466" s="120"/>
      <c r="BG5466" s="117"/>
      <c r="BH5466" s="117"/>
    </row>
    <row r="5467" spans="55:60" x14ac:dyDescent="0.2">
      <c r="BC5467" s="120"/>
      <c r="BD5467" s="120"/>
      <c r="BE5467" s="120"/>
      <c r="BF5467" s="120"/>
      <c r="BG5467" s="117"/>
      <c r="BH5467" s="117"/>
    </row>
    <row r="5468" spans="55:60" x14ac:dyDescent="0.2">
      <c r="BC5468" s="120"/>
      <c r="BD5468" s="120"/>
      <c r="BE5468" s="120"/>
      <c r="BF5468" s="120"/>
      <c r="BG5468" s="117"/>
      <c r="BH5468" s="117"/>
    </row>
    <row r="5469" spans="55:60" x14ac:dyDescent="0.2">
      <c r="BC5469" s="120"/>
      <c r="BD5469" s="120"/>
      <c r="BE5469" s="120"/>
      <c r="BF5469" s="120"/>
      <c r="BG5469" s="117"/>
      <c r="BH5469" s="117"/>
    </row>
    <row r="5470" spans="55:60" x14ac:dyDescent="0.2">
      <c r="BC5470" s="120"/>
      <c r="BD5470" s="120"/>
      <c r="BE5470" s="120"/>
      <c r="BF5470" s="120"/>
      <c r="BG5470" s="117"/>
      <c r="BH5470" s="117"/>
    </row>
    <row r="5471" spans="55:60" x14ac:dyDescent="0.2">
      <c r="BC5471" s="120"/>
      <c r="BD5471" s="120"/>
      <c r="BE5471" s="120"/>
      <c r="BF5471" s="120"/>
      <c r="BG5471" s="117"/>
      <c r="BH5471" s="117"/>
    </row>
    <row r="5472" spans="55:60" x14ac:dyDescent="0.2">
      <c r="BC5472" s="120"/>
      <c r="BD5472" s="120"/>
      <c r="BE5472" s="120"/>
      <c r="BF5472" s="120"/>
      <c r="BG5472" s="117"/>
      <c r="BH5472" s="117"/>
    </row>
    <row r="5473" spans="55:60" x14ac:dyDescent="0.2">
      <c r="BC5473" s="120"/>
      <c r="BD5473" s="120"/>
      <c r="BE5473" s="120"/>
      <c r="BF5473" s="120"/>
      <c r="BG5473" s="117"/>
      <c r="BH5473" s="117"/>
    </row>
    <row r="5474" spans="55:60" x14ac:dyDescent="0.2">
      <c r="BC5474" s="120"/>
      <c r="BD5474" s="120"/>
      <c r="BE5474" s="120"/>
      <c r="BF5474" s="120"/>
      <c r="BG5474" s="117"/>
      <c r="BH5474" s="117"/>
    </row>
    <row r="5475" spans="55:60" x14ac:dyDescent="0.2">
      <c r="BC5475" s="120"/>
      <c r="BD5475" s="120"/>
      <c r="BE5475" s="120"/>
      <c r="BF5475" s="120"/>
      <c r="BG5475" s="117"/>
      <c r="BH5475" s="117"/>
    </row>
    <row r="5476" spans="55:60" x14ac:dyDescent="0.2">
      <c r="BC5476" s="120"/>
      <c r="BD5476" s="120"/>
      <c r="BE5476" s="120"/>
      <c r="BF5476" s="120"/>
      <c r="BG5476" s="117"/>
      <c r="BH5476" s="117"/>
    </row>
    <row r="5477" spans="55:60" x14ac:dyDescent="0.2">
      <c r="BC5477" s="120"/>
      <c r="BD5477" s="120"/>
      <c r="BE5477" s="120"/>
      <c r="BF5477" s="120"/>
      <c r="BG5477" s="117"/>
      <c r="BH5477" s="117"/>
    </row>
    <row r="5478" spans="55:60" x14ac:dyDescent="0.2">
      <c r="BC5478" s="120"/>
      <c r="BD5478" s="120"/>
      <c r="BE5478" s="120"/>
      <c r="BF5478" s="120"/>
      <c r="BG5478" s="117"/>
      <c r="BH5478" s="117"/>
    </row>
    <row r="5479" spans="55:60" x14ac:dyDescent="0.2">
      <c r="BC5479" s="120"/>
      <c r="BD5479" s="120"/>
      <c r="BE5479" s="120"/>
      <c r="BF5479" s="120"/>
      <c r="BG5479" s="117"/>
      <c r="BH5479" s="117"/>
    </row>
    <row r="5480" spans="55:60" x14ac:dyDescent="0.2">
      <c r="BC5480" s="120"/>
      <c r="BD5480" s="120"/>
      <c r="BE5480" s="120"/>
      <c r="BF5480" s="120"/>
      <c r="BG5480" s="117"/>
      <c r="BH5480" s="117"/>
    </row>
    <row r="5481" spans="55:60" x14ac:dyDescent="0.2">
      <c r="BC5481" s="120"/>
      <c r="BD5481" s="120"/>
      <c r="BE5481" s="120"/>
      <c r="BF5481" s="120"/>
      <c r="BG5481" s="117"/>
      <c r="BH5481" s="117"/>
    </row>
    <row r="5482" spans="55:60" x14ac:dyDescent="0.2">
      <c r="BC5482" s="120"/>
      <c r="BD5482" s="120"/>
      <c r="BE5482" s="120"/>
      <c r="BF5482" s="120"/>
      <c r="BG5482" s="117"/>
      <c r="BH5482" s="117"/>
    </row>
    <row r="5483" spans="55:60" x14ac:dyDescent="0.2">
      <c r="BC5483" s="120"/>
      <c r="BD5483" s="120"/>
      <c r="BE5483" s="120"/>
      <c r="BF5483" s="120"/>
      <c r="BG5483" s="117"/>
      <c r="BH5483" s="117"/>
    </row>
    <row r="5484" spans="55:60" x14ac:dyDescent="0.2">
      <c r="BC5484" s="120"/>
      <c r="BD5484" s="120"/>
      <c r="BE5484" s="120"/>
      <c r="BF5484" s="120"/>
      <c r="BG5484" s="117"/>
      <c r="BH5484" s="117"/>
    </row>
    <row r="5485" spans="55:60" x14ac:dyDescent="0.2">
      <c r="BC5485" s="120"/>
      <c r="BD5485" s="120"/>
      <c r="BE5485" s="120"/>
      <c r="BF5485" s="120"/>
      <c r="BG5485" s="117"/>
      <c r="BH5485" s="117"/>
    </row>
    <row r="5486" spans="55:60" x14ac:dyDescent="0.2">
      <c r="BC5486" s="120"/>
      <c r="BD5486" s="120"/>
      <c r="BE5486" s="120"/>
      <c r="BF5486" s="120"/>
      <c r="BG5486" s="117"/>
      <c r="BH5486" s="117"/>
    </row>
    <row r="5487" spans="55:60" x14ac:dyDescent="0.2">
      <c r="BC5487" s="120"/>
      <c r="BD5487" s="120"/>
      <c r="BE5487" s="120"/>
      <c r="BF5487" s="120"/>
      <c r="BG5487" s="117"/>
      <c r="BH5487" s="117"/>
    </row>
    <row r="5488" spans="55:60" x14ac:dyDescent="0.2">
      <c r="BC5488" s="120"/>
      <c r="BD5488" s="120"/>
      <c r="BE5488" s="120"/>
      <c r="BF5488" s="120"/>
      <c r="BG5488" s="117"/>
      <c r="BH5488" s="117"/>
    </row>
    <row r="5489" spans="55:60" x14ac:dyDescent="0.2">
      <c r="BC5489" s="120"/>
      <c r="BD5489" s="120"/>
      <c r="BE5489" s="120"/>
      <c r="BF5489" s="120"/>
      <c r="BG5489" s="117"/>
      <c r="BH5489" s="117"/>
    </row>
    <row r="5490" spans="55:60" x14ac:dyDescent="0.2">
      <c r="BC5490" s="120"/>
      <c r="BD5490" s="120"/>
      <c r="BE5490" s="120"/>
      <c r="BF5490" s="120"/>
      <c r="BG5490" s="117"/>
      <c r="BH5490" s="117"/>
    </row>
    <row r="5491" spans="55:60" x14ac:dyDescent="0.2">
      <c r="BC5491" s="120"/>
      <c r="BD5491" s="120"/>
      <c r="BE5491" s="120"/>
      <c r="BF5491" s="120"/>
      <c r="BG5491" s="117"/>
      <c r="BH5491" s="117"/>
    </row>
    <row r="5492" spans="55:60" x14ac:dyDescent="0.2">
      <c r="BC5492" s="120"/>
      <c r="BD5492" s="120"/>
      <c r="BE5492" s="120"/>
      <c r="BF5492" s="120"/>
      <c r="BG5492" s="117"/>
      <c r="BH5492" s="117"/>
    </row>
    <row r="5493" spans="55:60" x14ac:dyDescent="0.2">
      <c r="BC5493" s="120"/>
      <c r="BD5493" s="120"/>
      <c r="BE5493" s="120"/>
      <c r="BF5493" s="120"/>
      <c r="BG5493" s="117"/>
      <c r="BH5493" s="117"/>
    </row>
    <row r="5494" spans="55:60" x14ac:dyDescent="0.2">
      <c r="BC5494" s="120"/>
      <c r="BD5494" s="120"/>
      <c r="BE5494" s="120"/>
      <c r="BF5494" s="120"/>
      <c r="BG5494" s="117"/>
      <c r="BH5494" s="117"/>
    </row>
    <row r="5495" spans="55:60" x14ac:dyDescent="0.2">
      <c r="BC5495" s="120"/>
      <c r="BD5495" s="120"/>
      <c r="BE5495" s="120"/>
      <c r="BF5495" s="120"/>
      <c r="BG5495" s="117"/>
      <c r="BH5495" s="117"/>
    </row>
    <row r="5496" spans="55:60" x14ac:dyDescent="0.2">
      <c r="BC5496" s="120"/>
      <c r="BD5496" s="120"/>
      <c r="BE5496" s="120"/>
      <c r="BF5496" s="120"/>
      <c r="BG5496" s="117"/>
      <c r="BH5496" s="117"/>
    </row>
    <row r="5497" spans="55:60" x14ac:dyDescent="0.2">
      <c r="BC5497" s="120"/>
      <c r="BD5497" s="120"/>
      <c r="BE5497" s="120"/>
      <c r="BF5497" s="120"/>
      <c r="BG5497" s="117"/>
      <c r="BH5497" s="117"/>
    </row>
    <row r="5498" spans="55:60" x14ac:dyDescent="0.2">
      <c r="BC5498" s="120"/>
      <c r="BD5498" s="120"/>
      <c r="BE5498" s="120"/>
      <c r="BF5498" s="120"/>
      <c r="BG5498" s="117"/>
      <c r="BH5498" s="117"/>
    </row>
    <row r="5499" spans="55:60" x14ac:dyDescent="0.2">
      <c r="BC5499" s="120"/>
      <c r="BD5499" s="120"/>
      <c r="BE5499" s="120"/>
      <c r="BF5499" s="120"/>
      <c r="BG5499" s="117"/>
      <c r="BH5499" s="117"/>
    </row>
    <row r="5500" spans="55:60" x14ac:dyDescent="0.2">
      <c r="BC5500" s="120"/>
      <c r="BD5500" s="120"/>
      <c r="BE5500" s="120"/>
      <c r="BF5500" s="120"/>
      <c r="BG5500" s="117"/>
      <c r="BH5500" s="117"/>
    </row>
    <row r="5501" spans="55:60" x14ac:dyDescent="0.2">
      <c r="BC5501" s="120"/>
      <c r="BD5501" s="120"/>
      <c r="BE5501" s="120"/>
      <c r="BF5501" s="120"/>
      <c r="BG5501" s="117"/>
      <c r="BH5501" s="117"/>
    </row>
    <row r="5502" spans="55:60" x14ac:dyDescent="0.2">
      <c r="BC5502" s="120"/>
      <c r="BD5502" s="120"/>
      <c r="BE5502" s="120"/>
      <c r="BF5502" s="120"/>
      <c r="BG5502" s="117"/>
      <c r="BH5502" s="117"/>
    </row>
    <row r="5503" spans="55:60" x14ac:dyDescent="0.2">
      <c r="BC5503" s="120"/>
      <c r="BD5503" s="120"/>
      <c r="BE5503" s="120"/>
      <c r="BF5503" s="120"/>
      <c r="BG5503" s="117"/>
      <c r="BH5503" s="117"/>
    </row>
    <row r="5504" spans="55:60" x14ac:dyDescent="0.2">
      <c r="BC5504" s="120"/>
      <c r="BD5504" s="120"/>
      <c r="BE5504" s="120"/>
      <c r="BF5504" s="120"/>
      <c r="BG5504" s="117"/>
      <c r="BH5504" s="117"/>
    </row>
    <row r="5505" spans="55:60" x14ac:dyDescent="0.2">
      <c r="BC5505" s="120"/>
      <c r="BD5505" s="120"/>
      <c r="BE5505" s="120"/>
      <c r="BF5505" s="120"/>
      <c r="BG5505" s="117"/>
      <c r="BH5505" s="117"/>
    </row>
    <row r="5506" spans="55:60" x14ac:dyDescent="0.2">
      <c r="BC5506" s="120"/>
      <c r="BD5506" s="120"/>
      <c r="BE5506" s="120"/>
      <c r="BF5506" s="120"/>
      <c r="BG5506" s="117"/>
      <c r="BH5506" s="117"/>
    </row>
    <row r="5507" spans="55:60" x14ac:dyDescent="0.2">
      <c r="BC5507" s="120"/>
      <c r="BD5507" s="120"/>
      <c r="BE5507" s="120"/>
      <c r="BF5507" s="120"/>
      <c r="BG5507" s="117"/>
      <c r="BH5507" s="117"/>
    </row>
    <row r="5508" spans="55:60" x14ac:dyDescent="0.2">
      <c r="BC5508" s="120"/>
      <c r="BD5508" s="120"/>
      <c r="BE5508" s="120"/>
      <c r="BF5508" s="120"/>
      <c r="BG5508" s="117"/>
      <c r="BH5508" s="117"/>
    </row>
    <row r="5509" spans="55:60" x14ac:dyDescent="0.2">
      <c r="BC5509" s="120"/>
      <c r="BD5509" s="120"/>
      <c r="BE5509" s="120"/>
      <c r="BF5509" s="120"/>
      <c r="BG5509" s="117"/>
      <c r="BH5509" s="117"/>
    </row>
    <row r="5510" spans="55:60" x14ac:dyDescent="0.2">
      <c r="BC5510" s="120"/>
      <c r="BD5510" s="120"/>
      <c r="BE5510" s="120"/>
      <c r="BF5510" s="120"/>
      <c r="BG5510" s="117"/>
      <c r="BH5510" s="117"/>
    </row>
    <row r="5511" spans="55:60" x14ac:dyDescent="0.2">
      <c r="BC5511" s="120"/>
      <c r="BD5511" s="120"/>
      <c r="BE5511" s="120"/>
      <c r="BF5511" s="120"/>
      <c r="BG5511" s="117"/>
      <c r="BH5511" s="117"/>
    </row>
    <row r="5512" spans="55:60" x14ac:dyDescent="0.2">
      <c r="BC5512" s="120"/>
      <c r="BD5512" s="120"/>
      <c r="BE5512" s="120"/>
      <c r="BF5512" s="120"/>
      <c r="BG5512" s="117"/>
      <c r="BH5512" s="117"/>
    </row>
    <row r="5513" spans="55:60" x14ac:dyDescent="0.2">
      <c r="BC5513" s="120"/>
      <c r="BD5513" s="120"/>
      <c r="BE5513" s="120"/>
      <c r="BF5513" s="120"/>
      <c r="BG5513" s="117"/>
      <c r="BH5513" s="117"/>
    </row>
    <row r="5514" spans="55:60" x14ac:dyDescent="0.2">
      <c r="BC5514" s="120"/>
      <c r="BD5514" s="120"/>
      <c r="BE5514" s="120"/>
      <c r="BF5514" s="120"/>
      <c r="BG5514" s="117"/>
      <c r="BH5514" s="117"/>
    </row>
    <row r="5515" spans="55:60" x14ac:dyDescent="0.2">
      <c r="BC5515" s="120"/>
      <c r="BD5515" s="120"/>
      <c r="BE5515" s="120"/>
      <c r="BF5515" s="120"/>
      <c r="BG5515" s="117"/>
      <c r="BH5515" s="117"/>
    </row>
    <row r="5516" spans="55:60" x14ac:dyDescent="0.2">
      <c r="BC5516" s="120"/>
      <c r="BD5516" s="120"/>
      <c r="BE5516" s="120"/>
      <c r="BF5516" s="120"/>
      <c r="BG5516" s="117"/>
      <c r="BH5516" s="117"/>
    </row>
    <row r="5517" spans="55:60" x14ac:dyDescent="0.2">
      <c r="BC5517" s="120"/>
      <c r="BD5517" s="120"/>
      <c r="BE5517" s="120"/>
      <c r="BF5517" s="120"/>
      <c r="BG5517" s="117"/>
      <c r="BH5517" s="117"/>
    </row>
    <row r="5518" spans="55:60" x14ac:dyDescent="0.2">
      <c r="BC5518" s="120"/>
      <c r="BD5518" s="120"/>
      <c r="BE5518" s="120"/>
      <c r="BF5518" s="120"/>
      <c r="BG5518" s="117"/>
      <c r="BH5518" s="117"/>
    </row>
    <row r="5519" spans="55:60" x14ac:dyDescent="0.2">
      <c r="BC5519" s="120"/>
      <c r="BD5519" s="120"/>
      <c r="BE5519" s="120"/>
      <c r="BF5519" s="120"/>
      <c r="BG5519" s="117"/>
      <c r="BH5519" s="117"/>
    </row>
    <row r="5520" spans="55:60" x14ac:dyDescent="0.2">
      <c r="BC5520" s="120"/>
      <c r="BD5520" s="120"/>
      <c r="BE5520" s="120"/>
      <c r="BF5520" s="120"/>
      <c r="BG5520" s="117"/>
      <c r="BH5520" s="117"/>
    </row>
    <row r="5521" spans="55:60" x14ac:dyDescent="0.2">
      <c r="BC5521" s="120"/>
      <c r="BD5521" s="120"/>
      <c r="BE5521" s="120"/>
      <c r="BF5521" s="120"/>
      <c r="BG5521" s="117"/>
      <c r="BH5521" s="117"/>
    </row>
    <row r="5522" spans="55:60" x14ac:dyDescent="0.2">
      <c r="BC5522" s="120"/>
      <c r="BD5522" s="120"/>
      <c r="BE5522" s="120"/>
      <c r="BF5522" s="120"/>
      <c r="BG5522" s="117"/>
      <c r="BH5522" s="117"/>
    </row>
    <row r="5523" spans="55:60" x14ac:dyDescent="0.2">
      <c r="BC5523" s="120"/>
      <c r="BD5523" s="120"/>
      <c r="BE5523" s="120"/>
      <c r="BF5523" s="120"/>
      <c r="BG5523" s="117"/>
      <c r="BH5523" s="117"/>
    </row>
    <row r="5524" spans="55:60" x14ac:dyDescent="0.2">
      <c r="BC5524" s="120"/>
      <c r="BD5524" s="120"/>
      <c r="BE5524" s="120"/>
      <c r="BF5524" s="120"/>
      <c r="BG5524" s="117"/>
      <c r="BH5524" s="117"/>
    </row>
    <row r="5525" spans="55:60" x14ac:dyDescent="0.2">
      <c r="BC5525" s="120"/>
      <c r="BD5525" s="120"/>
      <c r="BE5525" s="120"/>
      <c r="BF5525" s="120"/>
      <c r="BG5525" s="117"/>
      <c r="BH5525" s="117"/>
    </row>
    <row r="5526" spans="55:60" x14ac:dyDescent="0.2">
      <c r="BC5526" s="120"/>
      <c r="BD5526" s="120"/>
      <c r="BE5526" s="120"/>
      <c r="BF5526" s="120"/>
      <c r="BG5526" s="117"/>
      <c r="BH5526" s="117"/>
    </row>
    <row r="5527" spans="55:60" x14ac:dyDescent="0.2">
      <c r="BC5527" s="120"/>
      <c r="BD5527" s="120"/>
      <c r="BE5527" s="120"/>
      <c r="BF5527" s="120"/>
      <c r="BG5527" s="117"/>
      <c r="BH5527" s="117"/>
    </row>
    <row r="5528" spans="55:60" x14ac:dyDescent="0.2">
      <c r="BC5528" s="120"/>
      <c r="BD5528" s="120"/>
      <c r="BE5528" s="120"/>
      <c r="BF5528" s="120"/>
      <c r="BG5528" s="117"/>
      <c r="BH5528" s="117"/>
    </row>
    <row r="5529" spans="55:60" x14ac:dyDescent="0.2">
      <c r="BC5529" s="120"/>
      <c r="BD5529" s="120"/>
      <c r="BE5529" s="120"/>
      <c r="BF5529" s="120"/>
      <c r="BG5529" s="117"/>
      <c r="BH5529" s="117"/>
    </row>
    <row r="5530" spans="55:60" x14ac:dyDescent="0.2">
      <c r="BC5530" s="120"/>
      <c r="BD5530" s="120"/>
      <c r="BE5530" s="120"/>
      <c r="BF5530" s="120"/>
      <c r="BG5530" s="117"/>
      <c r="BH5530" s="117"/>
    </row>
    <row r="5531" spans="55:60" x14ac:dyDescent="0.2">
      <c r="BC5531" s="120"/>
      <c r="BD5531" s="120"/>
      <c r="BE5531" s="120"/>
      <c r="BF5531" s="120"/>
      <c r="BG5531" s="117"/>
      <c r="BH5531" s="117"/>
    </row>
    <row r="5532" spans="55:60" x14ac:dyDescent="0.2">
      <c r="BC5532" s="120"/>
      <c r="BD5532" s="120"/>
      <c r="BE5532" s="120"/>
      <c r="BF5532" s="120"/>
      <c r="BG5532" s="117"/>
      <c r="BH5532" s="117"/>
    </row>
    <row r="5533" spans="55:60" x14ac:dyDescent="0.2">
      <c r="BC5533" s="120"/>
      <c r="BD5533" s="120"/>
      <c r="BE5533" s="120"/>
      <c r="BF5533" s="120"/>
      <c r="BG5533" s="117"/>
      <c r="BH5533" s="117"/>
    </row>
    <row r="5534" spans="55:60" x14ac:dyDescent="0.2">
      <c r="BC5534" s="120"/>
      <c r="BD5534" s="120"/>
      <c r="BE5534" s="120"/>
      <c r="BF5534" s="120"/>
      <c r="BG5534" s="117"/>
      <c r="BH5534" s="117"/>
    </row>
    <row r="5535" spans="55:60" x14ac:dyDescent="0.2">
      <c r="BC5535" s="120"/>
      <c r="BD5535" s="120"/>
      <c r="BE5535" s="120"/>
      <c r="BF5535" s="120"/>
      <c r="BG5535" s="117"/>
      <c r="BH5535" s="117"/>
    </row>
    <row r="5536" spans="55:60" x14ac:dyDescent="0.2">
      <c r="BC5536" s="120"/>
      <c r="BD5536" s="120"/>
      <c r="BE5536" s="120"/>
      <c r="BF5536" s="120"/>
      <c r="BG5536" s="117"/>
      <c r="BH5536" s="117"/>
    </row>
    <row r="5537" spans="55:60" x14ac:dyDescent="0.2">
      <c r="BC5537" s="120"/>
      <c r="BD5537" s="120"/>
      <c r="BE5537" s="120"/>
      <c r="BF5537" s="120"/>
      <c r="BG5537" s="117"/>
      <c r="BH5537" s="117"/>
    </row>
    <row r="5538" spans="55:60" x14ac:dyDescent="0.2">
      <c r="BC5538" s="120"/>
      <c r="BD5538" s="120"/>
      <c r="BE5538" s="120"/>
      <c r="BF5538" s="120"/>
      <c r="BG5538" s="117"/>
      <c r="BH5538" s="117"/>
    </row>
    <row r="5539" spans="55:60" x14ac:dyDescent="0.2">
      <c r="BC5539" s="120"/>
      <c r="BD5539" s="120"/>
      <c r="BE5539" s="120"/>
      <c r="BF5539" s="120"/>
      <c r="BG5539" s="117"/>
      <c r="BH5539" s="117"/>
    </row>
    <row r="5540" spans="55:60" x14ac:dyDescent="0.2">
      <c r="BC5540" s="120"/>
      <c r="BD5540" s="120"/>
      <c r="BE5540" s="120"/>
      <c r="BF5540" s="120"/>
      <c r="BG5540" s="117"/>
      <c r="BH5540" s="117"/>
    </row>
    <row r="5541" spans="55:60" x14ac:dyDescent="0.2">
      <c r="BC5541" s="120"/>
      <c r="BD5541" s="120"/>
      <c r="BE5541" s="120"/>
      <c r="BF5541" s="120"/>
      <c r="BG5541" s="117"/>
      <c r="BH5541" s="117"/>
    </row>
    <row r="5542" spans="55:60" x14ac:dyDescent="0.2">
      <c r="BC5542" s="120"/>
      <c r="BD5542" s="120"/>
      <c r="BE5542" s="120"/>
      <c r="BF5542" s="120"/>
      <c r="BG5542" s="117"/>
      <c r="BH5542" s="117"/>
    </row>
    <row r="5543" spans="55:60" x14ac:dyDescent="0.2">
      <c r="BC5543" s="120"/>
      <c r="BD5543" s="120"/>
      <c r="BE5543" s="120"/>
      <c r="BF5543" s="120"/>
      <c r="BG5543" s="117"/>
      <c r="BH5543" s="117"/>
    </row>
    <row r="5544" spans="55:60" x14ac:dyDescent="0.2">
      <c r="BC5544" s="120"/>
      <c r="BD5544" s="120"/>
      <c r="BE5544" s="120"/>
      <c r="BF5544" s="120"/>
      <c r="BG5544" s="117"/>
      <c r="BH5544" s="117"/>
    </row>
    <row r="5545" spans="55:60" x14ac:dyDescent="0.2">
      <c r="BC5545" s="120"/>
      <c r="BD5545" s="120"/>
      <c r="BE5545" s="120"/>
      <c r="BF5545" s="120"/>
      <c r="BG5545" s="117"/>
      <c r="BH5545" s="117"/>
    </row>
    <row r="5546" spans="55:60" x14ac:dyDescent="0.2">
      <c r="BC5546" s="120"/>
      <c r="BD5546" s="120"/>
      <c r="BE5546" s="120"/>
      <c r="BF5546" s="120"/>
      <c r="BG5546" s="117"/>
      <c r="BH5546" s="117"/>
    </row>
    <row r="5547" spans="55:60" x14ac:dyDescent="0.2">
      <c r="BC5547" s="120"/>
      <c r="BD5547" s="120"/>
      <c r="BE5547" s="120"/>
      <c r="BF5547" s="120"/>
      <c r="BG5547" s="117"/>
      <c r="BH5547" s="117"/>
    </row>
    <row r="5548" spans="55:60" x14ac:dyDescent="0.2">
      <c r="BC5548" s="120"/>
      <c r="BD5548" s="120"/>
      <c r="BE5548" s="120"/>
      <c r="BF5548" s="120"/>
      <c r="BG5548" s="117"/>
      <c r="BH5548" s="117"/>
    </row>
    <row r="5549" spans="55:60" x14ac:dyDescent="0.2">
      <c r="BC5549" s="120"/>
      <c r="BD5549" s="120"/>
      <c r="BE5549" s="120"/>
      <c r="BF5549" s="120"/>
      <c r="BG5549" s="117"/>
      <c r="BH5549" s="117"/>
    </row>
    <row r="5550" spans="55:60" x14ac:dyDescent="0.2">
      <c r="BC5550" s="120"/>
      <c r="BD5550" s="120"/>
      <c r="BE5550" s="120"/>
      <c r="BF5550" s="120"/>
      <c r="BG5550" s="117"/>
      <c r="BH5550" s="117"/>
    </row>
    <row r="5551" spans="55:60" x14ac:dyDescent="0.2">
      <c r="BC5551" s="120"/>
      <c r="BD5551" s="120"/>
      <c r="BE5551" s="120"/>
      <c r="BF5551" s="120"/>
      <c r="BG5551" s="117"/>
      <c r="BH5551" s="117"/>
    </row>
    <row r="5552" spans="55:60" x14ac:dyDescent="0.2">
      <c r="BC5552" s="120"/>
      <c r="BD5552" s="120"/>
      <c r="BE5552" s="120"/>
      <c r="BF5552" s="120"/>
      <c r="BG5552" s="117"/>
      <c r="BH5552" s="117"/>
    </row>
    <row r="5553" spans="55:60" x14ac:dyDescent="0.2">
      <c r="BC5553" s="120"/>
      <c r="BD5553" s="120"/>
      <c r="BE5553" s="120"/>
      <c r="BF5553" s="120"/>
      <c r="BG5553" s="117"/>
      <c r="BH5553" s="117"/>
    </row>
    <row r="5554" spans="55:60" x14ac:dyDescent="0.2">
      <c r="BC5554" s="120"/>
      <c r="BD5554" s="120"/>
      <c r="BE5554" s="120"/>
      <c r="BF5554" s="120"/>
      <c r="BG5554" s="117"/>
      <c r="BH5554" s="117"/>
    </row>
    <row r="5555" spans="55:60" x14ac:dyDescent="0.2">
      <c r="BC5555" s="120"/>
      <c r="BD5555" s="120"/>
      <c r="BE5555" s="120"/>
      <c r="BF5555" s="120"/>
      <c r="BG5555" s="117"/>
      <c r="BH5555" s="117"/>
    </row>
    <row r="5556" spans="55:60" x14ac:dyDescent="0.2">
      <c r="BC5556" s="120"/>
      <c r="BD5556" s="120"/>
      <c r="BE5556" s="120"/>
      <c r="BF5556" s="120"/>
      <c r="BG5556" s="117"/>
      <c r="BH5556" s="117"/>
    </row>
    <row r="5557" spans="55:60" x14ac:dyDescent="0.2">
      <c r="BC5557" s="120"/>
      <c r="BD5557" s="120"/>
      <c r="BE5557" s="120"/>
      <c r="BF5557" s="120"/>
      <c r="BG5557" s="117"/>
      <c r="BH5557" s="117"/>
    </row>
    <row r="5558" spans="55:60" x14ac:dyDescent="0.2">
      <c r="BC5558" s="120"/>
      <c r="BD5558" s="120"/>
      <c r="BE5558" s="120"/>
      <c r="BF5558" s="120"/>
      <c r="BG5558" s="117"/>
      <c r="BH5558" s="117"/>
    </row>
    <row r="5559" spans="55:60" x14ac:dyDescent="0.2">
      <c r="BC5559" s="120"/>
      <c r="BD5559" s="120"/>
      <c r="BE5559" s="120"/>
      <c r="BF5559" s="120"/>
      <c r="BG5559" s="117"/>
      <c r="BH5559" s="117"/>
    </row>
    <row r="5560" spans="55:60" x14ac:dyDescent="0.2">
      <c r="BC5560" s="120"/>
      <c r="BD5560" s="120"/>
      <c r="BE5560" s="120"/>
      <c r="BF5560" s="120"/>
      <c r="BG5560" s="117"/>
      <c r="BH5560" s="117"/>
    </row>
    <row r="5561" spans="55:60" x14ac:dyDescent="0.2">
      <c r="BC5561" s="120"/>
      <c r="BD5561" s="120"/>
      <c r="BE5561" s="120"/>
      <c r="BF5561" s="120"/>
      <c r="BG5561" s="117"/>
      <c r="BH5561" s="117"/>
    </row>
    <row r="5562" spans="55:60" x14ac:dyDescent="0.2">
      <c r="BC5562" s="120"/>
      <c r="BD5562" s="120"/>
      <c r="BE5562" s="120"/>
      <c r="BF5562" s="120"/>
      <c r="BG5562" s="117"/>
      <c r="BH5562" s="117"/>
    </row>
    <row r="5563" spans="55:60" x14ac:dyDescent="0.2">
      <c r="BC5563" s="120"/>
      <c r="BD5563" s="120"/>
      <c r="BE5563" s="120"/>
      <c r="BF5563" s="120"/>
      <c r="BG5563" s="117"/>
      <c r="BH5563" s="117"/>
    </row>
    <row r="5564" spans="55:60" x14ac:dyDescent="0.2">
      <c r="BC5564" s="120"/>
      <c r="BD5564" s="120"/>
      <c r="BE5564" s="120"/>
      <c r="BF5564" s="120"/>
      <c r="BG5564" s="117"/>
      <c r="BH5564" s="117"/>
    </row>
    <row r="5565" spans="55:60" x14ac:dyDescent="0.2">
      <c r="BC5565" s="120"/>
      <c r="BD5565" s="120"/>
      <c r="BE5565" s="120"/>
      <c r="BF5565" s="120"/>
      <c r="BG5565" s="117"/>
      <c r="BH5565" s="117"/>
    </row>
    <row r="5566" spans="55:60" x14ac:dyDescent="0.2">
      <c r="BC5566" s="120"/>
      <c r="BD5566" s="120"/>
      <c r="BE5566" s="120"/>
      <c r="BF5566" s="120"/>
      <c r="BG5566" s="117"/>
      <c r="BH5566" s="117"/>
    </row>
    <row r="5567" spans="55:60" x14ac:dyDescent="0.2">
      <c r="BC5567" s="120"/>
      <c r="BD5567" s="120"/>
      <c r="BE5567" s="120"/>
      <c r="BF5567" s="120"/>
      <c r="BG5567" s="117"/>
      <c r="BH5567" s="117"/>
    </row>
    <row r="5568" spans="55:60" x14ac:dyDescent="0.2">
      <c r="BC5568" s="120"/>
      <c r="BD5568" s="120"/>
      <c r="BE5568" s="120"/>
      <c r="BF5568" s="120"/>
      <c r="BG5568" s="117"/>
      <c r="BH5568" s="117"/>
    </row>
    <row r="5569" spans="55:60" x14ac:dyDescent="0.2">
      <c r="BC5569" s="120"/>
      <c r="BD5569" s="120"/>
      <c r="BE5569" s="120"/>
      <c r="BF5569" s="120"/>
      <c r="BG5569" s="117"/>
      <c r="BH5569" s="117"/>
    </row>
    <row r="5570" spans="55:60" x14ac:dyDescent="0.2">
      <c r="BC5570" s="120"/>
      <c r="BD5570" s="120"/>
      <c r="BE5570" s="120"/>
      <c r="BF5570" s="120"/>
      <c r="BG5570" s="117"/>
      <c r="BH5570" s="117"/>
    </row>
    <row r="5571" spans="55:60" x14ac:dyDescent="0.2">
      <c r="BC5571" s="120"/>
      <c r="BD5571" s="120"/>
      <c r="BE5571" s="120"/>
      <c r="BF5571" s="120"/>
      <c r="BG5571" s="117"/>
      <c r="BH5571" s="117"/>
    </row>
    <row r="5572" spans="55:60" x14ac:dyDescent="0.2">
      <c r="BC5572" s="120"/>
      <c r="BD5572" s="120"/>
      <c r="BE5572" s="120"/>
      <c r="BF5572" s="120"/>
      <c r="BG5572" s="117"/>
      <c r="BH5572" s="117"/>
    </row>
    <row r="5573" spans="55:60" x14ac:dyDescent="0.2">
      <c r="BC5573" s="120"/>
      <c r="BD5573" s="120"/>
      <c r="BE5573" s="120"/>
      <c r="BF5573" s="120"/>
      <c r="BG5573" s="117"/>
      <c r="BH5573" s="117"/>
    </row>
    <row r="5574" spans="55:60" x14ac:dyDescent="0.2">
      <c r="BC5574" s="120"/>
      <c r="BD5574" s="120"/>
      <c r="BE5574" s="120"/>
      <c r="BF5574" s="120"/>
      <c r="BG5574" s="117"/>
      <c r="BH5574" s="117"/>
    </row>
    <row r="5575" spans="55:60" x14ac:dyDescent="0.2">
      <c r="BC5575" s="120"/>
      <c r="BD5575" s="120"/>
      <c r="BE5575" s="120"/>
      <c r="BF5575" s="120"/>
      <c r="BG5575" s="117"/>
      <c r="BH5575" s="117"/>
    </row>
    <row r="5576" spans="55:60" x14ac:dyDescent="0.2">
      <c r="BC5576" s="120"/>
      <c r="BD5576" s="120"/>
      <c r="BE5576" s="120"/>
      <c r="BF5576" s="120"/>
      <c r="BG5576" s="117"/>
      <c r="BH5576" s="117"/>
    </row>
    <row r="5577" spans="55:60" x14ac:dyDescent="0.2">
      <c r="BC5577" s="120"/>
      <c r="BD5577" s="120"/>
      <c r="BE5577" s="120"/>
      <c r="BF5577" s="120"/>
      <c r="BG5577" s="117"/>
      <c r="BH5577" s="117"/>
    </row>
    <row r="5578" spans="55:60" x14ac:dyDescent="0.2">
      <c r="BC5578" s="120"/>
      <c r="BD5578" s="120"/>
      <c r="BE5578" s="120"/>
      <c r="BF5578" s="120"/>
      <c r="BG5578" s="117"/>
      <c r="BH5578" s="117"/>
    </row>
    <row r="5579" spans="55:60" x14ac:dyDescent="0.2">
      <c r="BC5579" s="120"/>
      <c r="BD5579" s="120"/>
      <c r="BE5579" s="120"/>
      <c r="BF5579" s="120"/>
      <c r="BG5579" s="117"/>
      <c r="BH5579" s="117"/>
    </row>
    <row r="5580" spans="55:60" x14ac:dyDescent="0.2">
      <c r="BC5580" s="120"/>
      <c r="BD5580" s="120"/>
      <c r="BE5580" s="120"/>
      <c r="BF5580" s="120"/>
      <c r="BG5580" s="117"/>
      <c r="BH5580" s="117"/>
    </row>
    <row r="5581" spans="55:60" x14ac:dyDescent="0.2">
      <c r="BC5581" s="120"/>
      <c r="BD5581" s="120"/>
      <c r="BE5581" s="120"/>
      <c r="BF5581" s="120"/>
      <c r="BG5581" s="117"/>
      <c r="BH5581" s="117"/>
    </row>
    <row r="5582" spans="55:60" x14ac:dyDescent="0.2">
      <c r="BC5582" s="120"/>
      <c r="BD5582" s="120"/>
      <c r="BE5582" s="120"/>
      <c r="BF5582" s="120"/>
      <c r="BG5582" s="117"/>
      <c r="BH5582" s="117"/>
    </row>
    <row r="5583" spans="55:60" x14ac:dyDescent="0.2">
      <c r="BC5583" s="120"/>
      <c r="BD5583" s="120"/>
      <c r="BE5583" s="120"/>
      <c r="BF5583" s="120"/>
      <c r="BG5583" s="117"/>
      <c r="BH5583" s="117"/>
    </row>
    <row r="5584" spans="55:60" x14ac:dyDescent="0.2">
      <c r="BC5584" s="120"/>
      <c r="BD5584" s="120"/>
      <c r="BE5584" s="120"/>
      <c r="BF5584" s="120"/>
      <c r="BG5584" s="117"/>
      <c r="BH5584" s="117"/>
    </row>
    <row r="5585" spans="55:60" x14ac:dyDescent="0.2">
      <c r="BC5585" s="120"/>
      <c r="BD5585" s="120"/>
      <c r="BE5585" s="120"/>
      <c r="BF5585" s="120"/>
      <c r="BG5585" s="117"/>
      <c r="BH5585" s="117"/>
    </row>
    <row r="5586" spans="55:60" x14ac:dyDescent="0.2">
      <c r="BC5586" s="120"/>
      <c r="BD5586" s="120"/>
      <c r="BE5586" s="120"/>
      <c r="BF5586" s="120"/>
      <c r="BG5586" s="117"/>
      <c r="BH5586" s="117"/>
    </row>
    <row r="5587" spans="55:60" x14ac:dyDescent="0.2">
      <c r="BC5587" s="120"/>
      <c r="BD5587" s="120"/>
      <c r="BE5587" s="120"/>
      <c r="BF5587" s="120"/>
      <c r="BG5587" s="117"/>
      <c r="BH5587" s="117"/>
    </row>
    <row r="5588" spans="55:60" x14ac:dyDescent="0.2">
      <c r="BC5588" s="120"/>
      <c r="BD5588" s="120"/>
      <c r="BE5588" s="120"/>
      <c r="BF5588" s="120"/>
      <c r="BG5588" s="117"/>
      <c r="BH5588" s="117"/>
    </row>
    <row r="5589" spans="55:60" x14ac:dyDescent="0.2">
      <c r="BC5589" s="120"/>
      <c r="BD5589" s="120"/>
      <c r="BE5589" s="120"/>
      <c r="BF5589" s="120"/>
      <c r="BG5589" s="117"/>
      <c r="BH5589" s="117"/>
    </row>
    <row r="5590" spans="55:60" x14ac:dyDescent="0.2">
      <c r="BC5590" s="120"/>
      <c r="BD5590" s="120"/>
      <c r="BE5590" s="120"/>
      <c r="BF5590" s="120"/>
      <c r="BG5590" s="117"/>
      <c r="BH5590" s="117"/>
    </row>
    <row r="5591" spans="55:60" x14ac:dyDescent="0.2">
      <c r="BC5591" s="120"/>
      <c r="BD5591" s="120"/>
      <c r="BE5591" s="120"/>
      <c r="BF5591" s="120"/>
      <c r="BG5591" s="117"/>
      <c r="BH5591" s="117"/>
    </row>
    <row r="5592" spans="55:60" x14ac:dyDescent="0.2">
      <c r="BC5592" s="120"/>
      <c r="BD5592" s="120"/>
      <c r="BE5592" s="120"/>
      <c r="BF5592" s="120"/>
      <c r="BG5592" s="117"/>
      <c r="BH5592" s="117"/>
    </row>
    <row r="5593" spans="55:60" x14ac:dyDescent="0.2">
      <c r="BC5593" s="120"/>
      <c r="BD5593" s="120"/>
      <c r="BE5593" s="120"/>
      <c r="BF5593" s="120"/>
      <c r="BG5593" s="117"/>
      <c r="BH5593" s="117"/>
    </row>
    <row r="5594" spans="55:60" x14ac:dyDescent="0.2">
      <c r="BC5594" s="120"/>
      <c r="BD5594" s="120"/>
      <c r="BE5594" s="120"/>
      <c r="BF5594" s="120"/>
      <c r="BG5594" s="117"/>
      <c r="BH5594" s="117"/>
    </row>
    <row r="5595" spans="55:60" x14ac:dyDescent="0.2">
      <c r="BC5595" s="120"/>
      <c r="BD5595" s="120"/>
      <c r="BE5595" s="120"/>
      <c r="BF5595" s="120"/>
      <c r="BG5595" s="117"/>
      <c r="BH5595" s="117"/>
    </row>
    <row r="5596" spans="55:60" x14ac:dyDescent="0.2">
      <c r="BC5596" s="120"/>
      <c r="BD5596" s="120"/>
      <c r="BE5596" s="120"/>
      <c r="BF5596" s="120"/>
      <c r="BG5596" s="117"/>
      <c r="BH5596" s="117"/>
    </row>
    <row r="5597" spans="55:60" x14ac:dyDescent="0.2">
      <c r="BC5597" s="120"/>
      <c r="BD5597" s="120"/>
      <c r="BE5597" s="120"/>
      <c r="BF5597" s="120"/>
      <c r="BG5597" s="117"/>
      <c r="BH5597" s="117"/>
    </row>
    <row r="5598" spans="55:60" x14ac:dyDescent="0.2">
      <c r="BC5598" s="120"/>
      <c r="BD5598" s="120"/>
      <c r="BE5598" s="120"/>
      <c r="BF5598" s="120"/>
      <c r="BG5598" s="117"/>
      <c r="BH5598" s="117"/>
    </row>
    <row r="5599" spans="55:60" x14ac:dyDescent="0.2">
      <c r="BC5599" s="120"/>
      <c r="BD5599" s="120"/>
      <c r="BE5599" s="120"/>
      <c r="BF5599" s="120"/>
      <c r="BG5599" s="117"/>
      <c r="BH5599" s="117"/>
    </row>
    <row r="5600" spans="55:60" x14ac:dyDescent="0.2">
      <c r="BC5600" s="120"/>
      <c r="BD5600" s="120"/>
      <c r="BE5600" s="120"/>
      <c r="BF5600" s="120"/>
      <c r="BG5600" s="117"/>
      <c r="BH5600" s="117"/>
    </row>
    <row r="5601" spans="55:60" x14ac:dyDescent="0.2">
      <c r="BC5601" s="120"/>
      <c r="BD5601" s="120"/>
      <c r="BE5601" s="120"/>
      <c r="BF5601" s="120"/>
      <c r="BG5601" s="117"/>
      <c r="BH5601" s="117"/>
    </row>
    <row r="5602" spans="55:60" x14ac:dyDescent="0.2">
      <c r="BC5602" s="120"/>
      <c r="BD5602" s="120"/>
      <c r="BE5602" s="120"/>
      <c r="BF5602" s="120"/>
      <c r="BG5602" s="117"/>
      <c r="BH5602" s="117"/>
    </row>
    <row r="5603" spans="55:60" x14ac:dyDescent="0.2">
      <c r="BC5603" s="120"/>
      <c r="BD5603" s="120"/>
      <c r="BE5603" s="120"/>
      <c r="BF5603" s="120"/>
      <c r="BG5603" s="117"/>
      <c r="BH5603" s="117"/>
    </row>
    <row r="5604" spans="55:60" x14ac:dyDescent="0.2">
      <c r="BC5604" s="120"/>
      <c r="BD5604" s="120"/>
      <c r="BE5604" s="120"/>
      <c r="BF5604" s="120"/>
      <c r="BG5604" s="117"/>
      <c r="BH5604" s="117"/>
    </row>
    <row r="5605" spans="55:60" x14ac:dyDescent="0.2">
      <c r="BC5605" s="120"/>
      <c r="BD5605" s="120"/>
      <c r="BE5605" s="120"/>
      <c r="BF5605" s="120"/>
      <c r="BG5605" s="117"/>
      <c r="BH5605" s="117"/>
    </row>
    <row r="5606" spans="55:60" x14ac:dyDescent="0.2">
      <c r="BC5606" s="120"/>
      <c r="BD5606" s="120"/>
      <c r="BE5606" s="120"/>
      <c r="BF5606" s="120"/>
      <c r="BG5606" s="117"/>
      <c r="BH5606" s="117"/>
    </row>
    <row r="5607" spans="55:60" x14ac:dyDescent="0.2">
      <c r="BC5607" s="120"/>
      <c r="BD5607" s="120"/>
      <c r="BE5607" s="120"/>
      <c r="BF5607" s="120"/>
      <c r="BG5607" s="117"/>
      <c r="BH5607" s="117"/>
    </row>
    <row r="5608" spans="55:60" x14ac:dyDescent="0.2">
      <c r="BC5608" s="120"/>
      <c r="BD5608" s="120"/>
      <c r="BE5608" s="120"/>
      <c r="BF5608" s="120"/>
      <c r="BG5608" s="117"/>
      <c r="BH5608" s="117"/>
    </row>
    <row r="5609" spans="55:60" x14ac:dyDescent="0.2">
      <c r="BC5609" s="120"/>
      <c r="BD5609" s="120"/>
      <c r="BE5609" s="120"/>
      <c r="BF5609" s="120"/>
      <c r="BG5609" s="117"/>
      <c r="BH5609" s="117"/>
    </row>
    <row r="5610" spans="55:60" x14ac:dyDescent="0.2">
      <c r="BC5610" s="120"/>
      <c r="BD5610" s="120"/>
      <c r="BE5610" s="120"/>
      <c r="BF5610" s="120"/>
      <c r="BG5610" s="117"/>
      <c r="BH5610" s="117"/>
    </row>
    <row r="5611" spans="55:60" x14ac:dyDescent="0.2">
      <c r="BC5611" s="120"/>
      <c r="BD5611" s="120"/>
      <c r="BE5611" s="120"/>
      <c r="BF5611" s="120"/>
      <c r="BG5611" s="117"/>
      <c r="BH5611" s="117"/>
    </row>
    <row r="5612" spans="55:60" x14ac:dyDescent="0.2">
      <c r="BC5612" s="120"/>
      <c r="BD5612" s="120"/>
      <c r="BE5612" s="120"/>
      <c r="BF5612" s="120"/>
      <c r="BG5612" s="117"/>
      <c r="BH5612" s="117"/>
    </row>
    <row r="5613" spans="55:60" x14ac:dyDescent="0.2">
      <c r="BC5613" s="120"/>
      <c r="BD5613" s="120"/>
      <c r="BE5613" s="120"/>
      <c r="BF5613" s="120"/>
      <c r="BG5613" s="117"/>
      <c r="BH5613" s="117"/>
    </row>
    <row r="5614" spans="55:60" x14ac:dyDescent="0.2">
      <c r="BC5614" s="120"/>
      <c r="BD5614" s="120"/>
      <c r="BE5614" s="120"/>
      <c r="BF5614" s="120"/>
      <c r="BG5614" s="117"/>
      <c r="BH5614" s="117"/>
    </row>
    <row r="5615" spans="55:60" x14ac:dyDescent="0.2">
      <c r="BC5615" s="120"/>
      <c r="BD5615" s="120"/>
      <c r="BE5615" s="120"/>
      <c r="BF5615" s="120"/>
      <c r="BG5615" s="117"/>
      <c r="BH5615" s="117"/>
    </row>
    <row r="5616" spans="55:60" x14ac:dyDescent="0.2">
      <c r="BC5616" s="120"/>
      <c r="BD5616" s="120"/>
      <c r="BE5616" s="120"/>
      <c r="BF5616" s="120"/>
      <c r="BG5616" s="117"/>
      <c r="BH5616" s="117"/>
    </row>
    <row r="5617" spans="55:60" x14ac:dyDescent="0.2">
      <c r="BC5617" s="120"/>
      <c r="BD5617" s="120"/>
      <c r="BE5617" s="120"/>
      <c r="BF5617" s="120"/>
      <c r="BG5617" s="117"/>
      <c r="BH5617" s="117"/>
    </row>
    <row r="5618" spans="55:60" x14ac:dyDescent="0.2">
      <c r="BC5618" s="120"/>
      <c r="BD5618" s="120"/>
      <c r="BE5618" s="120"/>
      <c r="BF5618" s="120"/>
      <c r="BG5618" s="117"/>
      <c r="BH5618" s="117"/>
    </row>
    <row r="5619" spans="55:60" x14ac:dyDescent="0.2">
      <c r="BC5619" s="120"/>
      <c r="BD5619" s="120"/>
      <c r="BE5619" s="120"/>
      <c r="BF5619" s="120"/>
      <c r="BG5619" s="117"/>
      <c r="BH5619" s="117"/>
    </row>
    <row r="5620" spans="55:60" x14ac:dyDescent="0.2">
      <c r="BC5620" s="120"/>
      <c r="BD5620" s="120"/>
      <c r="BE5620" s="120"/>
      <c r="BF5620" s="120"/>
      <c r="BG5620" s="117"/>
      <c r="BH5620" s="117"/>
    </row>
    <row r="5621" spans="55:60" x14ac:dyDescent="0.2">
      <c r="BC5621" s="120"/>
      <c r="BD5621" s="120"/>
      <c r="BE5621" s="120"/>
      <c r="BF5621" s="120"/>
      <c r="BG5621" s="117"/>
      <c r="BH5621" s="117"/>
    </row>
    <row r="5622" spans="55:60" x14ac:dyDescent="0.2">
      <c r="BC5622" s="120"/>
      <c r="BD5622" s="120"/>
      <c r="BE5622" s="120"/>
      <c r="BF5622" s="120"/>
      <c r="BG5622" s="117"/>
      <c r="BH5622" s="117"/>
    </row>
    <row r="5623" spans="55:60" x14ac:dyDescent="0.2">
      <c r="BC5623" s="120"/>
      <c r="BD5623" s="120"/>
      <c r="BE5623" s="120"/>
      <c r="BF5623" s="120"/>
      <c r="BG5623" s="117"/>
      <c r="BH5623" s="117"/>
    </row>
    <row r="5624" spans="55:60" x14ac:dyDescent="0.2">
      <c r="BC5624" s="120"/>
      <c r="BD5624" s="120"/>
      <c r="BE5624" s="120"/>
      <c r="BF5624" s="120"/>
      <c r="BG5624" s="117"/>
      <c r="BH5624" s="117"/>
    </row>
    <row r="5625" spans="55:60" x14ac:dyDescent="0.2">
      <c r="BC5625" s="120"/>
      <c r="BD5625" s="120"/>
      <c r="BE5625" s="120"/>
      <c r="BF5625" s="120"/>
      <c r="BG5625" s="117"/>
      <c r="BH5625" s="117"/>
    </row>
    <row r="5626" spans="55:60" x14ac:dyDescent="0.2">
      <c r="BC5626" s="120"/>
      <c r="BD5626" s="120"/>
      <c r="BE5626" s="120"/>
      <c r="BF5626" s="120"/>
      <c r="BG5626" s="117"/>
      <c r="BH5626" s="117"/>
    </row>
    <row r="5627" spans="55:60" x14ac:dyDescent="0.2">
      <c r="BC5627" s="120"/>
      <c r="BD5627" s="120"/>
      <c r="BE5627" s="120"/>
      <c r="BF5627" s="120"/>
      <c r="BG5627" s="117"/>
      <c r="BH5627" s="117"/>
    </row>
    <row r="5628" spans="55:60" x14ac:dyDescent="0.2">
      <c r="BC5628" s="120"/>
      <c r="BD5628" s="120"/>
      <c r="BE5628" s="120"/>
      <c r="BF5628" s="120"/>
      <c r="BG5628" s="117"/>
      <c r="BH5628" s="117"/>
    </row>
    <row r="5629" spans="55:60" x14ac:dyDescent="0.2">
      <c r="BC5629" s="120"/>
      <c r="BD5629" s="120"/>
      <c r="BE5629" s="120"/>
      <c r="BF5629" s="120"/>
      <c r="BG5629" s="117"/>
      <c r="BH5629" s="117"/>
    </row>
    <row r="5630" spans="55:60" x14ac:dyDescent="0.2">
      <c r="BC5630" s="120"/>
      <c r="BD5630" s="120"/>
      <c r="BE5630" s="120"/>
      <c r="BF5630" s="120"/>
      <c r="BG5630" s="117"/>
      <c r="BH5630" s="117"/>
    </row>
    <row r="5631" spans="55:60" x14ac:dyDescent="0.2">
      <c r="BC5631" s="120"/>
      <c r="BD5631" s="120"/>
      <c r="BE5631" s="120"/>
      <c r="BF5631" s="120"/>
      <c r="BG5631" s="117"/>
      <c r="BH5631" s="117"/>
    </row>
    <row r="5632" spans="55:60" x14ac:dyDescent="0.2">
      <c r="BC5632" s="120"/>
      <c r="BD5632" s="120"/>
      <c r="BE5632" s="120"/>
      <c r="BF5632" s="120"/>
      <c r="BG5632" s="117"/>
      <c r="BH5632" s="117"/>
    </row>
    <row r="5633" spans="55:60" x14ac:dyDescent="0.2">
      <c r="BC5633" s="120"/>
      <c r="BD5633" s="120"/>
      <c r="BE5633" s="120"/>
      <c r="BF5633" s="120"/>
      <c r="BG5633" s="117"/>
      <c r="BH5633" s="117"/>
    </row>
    <row r="5634" spans="55:60" x14ac:dyDescent="0.2">
      <c r="BC5634" s="120"/>
      <c r="BD5634" s="120"/>
      <c r="BE5634" s="120"/>
      <c r="BF5634" s="120"/>
      <c r="BG5634" s="117"/>
      <c r="BH5634" s="117"/>
    </row>
    <row r="5635" spans="55:60" x14ac:dyDescent="0.2">
      <c r="BC5635" s="120"/>
      <c r="BD5635" s="120"/>
      <c r="BE5635" s="120"/>
      <c r="BF5635" s="120"/>
      <c r="BG5635" s="117"/>
      <c r="BH5635" s="117"/>
    </row>
    <row r="5636" spans="55:60" x14ac:dyDescent="0.2">
      <c r="BC5636" s="120"/>
      <c r="BD5636" s="120"/>
      <c r="BE5636" s="120"/>
      <c r="BF5636" s="120"/>
      <c r="BG5636" s="117"/>
      <c r="BH5636" s="117"/>
    </row>
    <row r="5637" spans="55:60" x14ac:dyDescent="0.2">
      <c r="BC5637" s="120"/>
      <c r="BD5637" s="120"/>
      <c r="BE5637" s="120"/>
      <c r="BF5637" s="120"/>
      <c r="BG5637" s="117"/>
      <c r="BH5637" s="117"/>
    </row>
    <row r="5638" spans="55:60" x14ac:dyDescent="0.2">
      <c r="BC5638" s="120"/>
      <c r="BD5638" s="120"/>
      <c r="BE5638" s="120"/>
      <c r="BF5638" s="120"/>
      <c r="BG5638" s="117"/>
      <c r="BH5638" s="117"/>
    </row>
    <row r="5639" spans="55:60" x14ac:dyDescent="0.2">
      <c r="BC5639" s="120"/>
      <c r="BD5639" s="120"/>
      <c r="BE5639" s="120"/>
      <c r="BF5639" s="120"/>
      <c r="BG5639" s="117"/>
      <c r="BH5639" s="117"/>
    </row>
    <row r="5640" spans="55:60" x14ac:dyDescent="0.2">
      <c r="BC5640" s="120"/>
      <c r="BD5640" s="120"/>
      <c r="BE5640" s="120"/>
      <c r="BF5640" s="120"/>
      <c r="BG5640" s="117"/>
      <c r="BH5640" s="117"/>
    </row>
    <row r="5641" spans="55:60" x14ac:dyDescent="0.2">
      <c r="BC5641" s="120"/>
      <c r="BD5641" s="120"/>
      <c r="BE5641" s="120"/>
      <c r="BF5641" s="120"/>
      <c r="BG5641" s="117"/>
      <c r="BH5641" s="117"/>
    </row>
    <row r="5642" spans="55:60" x14ac:dyDescent="0.2">
      <c r="BC5642" s="120"/>
      <c r="BD5642" s="120"/>
      <c r="BE5642" s="120"/>
      <c r="BF5642" s="120"/>
      <c r="BG5642" s="117"/>
      <c r="BH5642" s="117"/>
    </row>
    <row r="5643" spans="55:60" x14ac:dyDescent="0.2">
      <c r="BC5643" s="120"/>
      <c r="BD5643" s="120"/>
      <c r="BE5643" s="120"/>
      <c r="BF5643" s="120"/>
      <c r="BG5643" s="117"/>
      <c r="BH5643" s="117"/>
    </row>
    <row r="5644" spans="55:60" x14ac:dyDescent="0.2">
      <c r="BC5644" s="120"/>
      <c r="BD5644" s="120"/>
      <c r="BE5644" s="120"/>
      <c r="BF5644" s="120"/>
      <c r="BG5644" s="117"/>
      <c r="BH5644" s="117"/>
    </row>
    <row r="5645" spans="55:60" x14ac:dyDescent="0.2">
      <c r="BC5645" s="120"/>
      <c r="BD5645" s="120"/>
      <c r="BE5645" s="120"/>
      <c r="BF5645" s="120"/>
      <c r="BG5645" s="117"/>
      <c r="BH5645" s="117"/>
    </row>
    <row r="5646" spans="55:60" x14ac:dyDescent="0.2">
      <c r="BC5646" s="120"/>
      <c r="BD5646" s="120"/>
      <c r="BE5646" s="120"/>
      <c r="BF5646" s="120"/>
      <c r="BG5646" s="117"/>
      <c r="BH5646" s="117"/>
    </row>
    <row r="5647" spans="55:60" x14ac:dyDescent="0.2">
      <c r="BC5647" s="120"/>
      <c r="BD5647" s="120"/>
      <c r="BE5647" s="120"/>
      <c r="BF5647" s="120"/>
      <c r="BG5647" s="117"/>
      <c r="BH5647" s="117"/>
    </row>
    <row r="5648" spans="55:60" x14ac:dyDescent="0.2">
      <c r="BC5648" s="120"/>
      <c r="BD5648" s="120"/>
      <c r="BE5648" s="120"/>
      <c r="BF5648" s="120"/>
      <c r="BG5648" s="117"/>
      <c r="BH5648" s="117"/>
    </row>
    <row r="5649" spans="55:60" x14ac:dyDescent="0.2">
      <c r="BC5649" s="120"/>
      <c r="BD5649" s="120"/>
      <c r="BE5649" s="120"/>
      <c r="BF5649" s="120"/>
      <c r="BG5649" s="117"/>
      <c r="BH5649" s="117"/>
    </row>
    <row r="5650" spans="55:60" x14ac:dyDescent="0.2">
      <c r="BC5650" s="120"/>
      <c r="BD5650" s="120"/>
      <c r="BE5650" s="120"/>
      <c r="BF5650" s="120"/>
      <c r="BG5650" s="117"/>
      <c r="BH5650" s="117"/>
    </row>
    <row r="5651" spans="55:60" x14ac:dyDescent="0.2">
      <c r="BC5651" s="120"/>
      <c r="BD5651" s="120"/>
      <c r="BE5651" s="120"/>
      <c r="BF5651" s="120"/>
      <c r="BG5651" s="117"/>
      <c r="BH5651" s="117"/>
    </row>
    <row r="5652" spans="55:60" x14ac:dyDescent="0.2">
      <c r="BC5652" s="120"/>
      <c r="BD5652" s="120"/>
      <c r="BE5652" s="120"/>
      <c r="BF5652" s="120"/>
      <c r="BG5652" s="117"/>
      <c r="BH5652" s="117"/>
    </row>
    <row r="5653" spans="55:60" x14ac:dyDescent="0.2">
      <c r="BC5653" s="120"/>
      <c r="BD5653" s="120"/>
      <c r="BE5653" s="120"/>
      <c r="BF5653" s="120"/>
      <c r="BG5653" s="117"/>
      <c r="BH5653" s="117"/>
    </row>
    <row r="5654" spans="55:60" x14ac:dyDescent="0.2">
      <c r="BC5654" s="120"/>
      <c r="BD5654" s="120"/>
      <c r="BE5654" s="120"/>
      <c r="BF5654" s="120"/>
      <c r="BG5654" s="117"/>
      <c r="BH5654" s="117"/>
    </row>
    <row r="5655" spans="55:60" x14ac:dyDescent="0.2">
      <c r="BC5655" s="120"/>
      <c r="BD5655" s="120"/>
      <c r="BE5655" s="120"/>
      <c r="BF5655" s="120"/>
      <c r="BG5655" s="117"/>
      <c r="BH5655" s="117"/>
    </row>
    <row r="5656" spans="55:60" x14ac:dyDescent="0.2">
      <c r="BC5656" s="120"/>
      <c r="BD5656" s="120"/>
      <c r="BE5656" s="120"/>
      <c r="BF5656" s="120"/>
      <c r="BG5656" s="117"/>
      <c r="BH5656" s="117"/>
    </row>
    <row r="5657" spans="55:60" x14ac:dyDescent="0.2">
      <c r="BC5657" s="120"/>
      <c r="BD5657" s="120"/>
      <c r="BE5657" s="120"/>
      <c r="BF5657" s="120"/>
      <c r="BG5657" s="117"/>
      <c r="BH5657" s="117"/>
    </row>
    <row r="5658" spans="55:60" x14ac:dyDescent="0.2">
      <c r="BC5658" s="120"/>
      <c r="BD5658" s="120"/>
      <c r="BE5658" s="120"/>
      <c r="BF5658" s="120"/>
      <c r="BG5658" s="117"/>
      <c r="BH5658" s="117"/>
    </row>
    <row r="5659" spans="55:60" x14ac:dyDescent="0.2">
      <c r="BC5659" s="120"/>
      <c r="BD5659" s="120"/>
      <c r="BE5659" s="120"/>
      <c r="BF5659" s="120"/>
      <c r="BG5659" s="117"/>
      <c r="BH5659" s="117"/>
    </row>
    <row r="5660" spans="55:60" x14ac:dyDescent="0.2">
      <c r="BC5660" s="120"/>
      <c r="BD5660" s="120"/>
      <c r="BE5660" s="120"/>
      <c r="BF5660" s="120"/>
      <c r="BG5660" s="117"/>
      <c r="BH5660" s="117"/>
    </row>
    <row r="5661" spans="55:60" x14ac:dyDescent="0.2">
      <c r="BC5661" s="120"/>
      <c r="BD5661" s="120"/>
      <c r="BE5661" s="120"/>
      <c r="BF5661" s="120"/>
      <c r="BG5661" s="117"/>
      <c r="BH5661" s="117"/>
    </row>
    <row r="5662" spans="55:60" x14ac:dyDescent="0.2">
      <c r="BC5662" s="120"/>
      <c r="BD5662" s="120"/>
      <c r="BE5662" s="120"/>
      <c r="BF5662" s="120"/>
      <c r="BG5662" s="117"/>
      <c r="BH5662" s="117"/>
    </row>
    <row r="5663" spans="55:60" x14ac:dyDescent="0.2">
      <c r="BC5663" s="120"/>
      <c r="BD5663" s="120"/>
      <c r="BE5663" s="120"/>
      <c r="BF5663" s="120"/>
      <c r="BG5663" s="117"/>
      <c r="BH5663" s="117"/>
    </row>
    <row r="5664" spans="55:60" x14ac:dyDescent="0.2">
      <c r="BC5664" s="120"/>
      <c r="BD5664" s="120"/>
      <c r="BE5664" s="120"/>
      <c r="BF5664" s="120"/>
      <c r="BG5664" s="117"/>
      <c r="BH5664" s="117"/>
    </row>
    <row r="5665" spans="55:60" x14ac:dyDescent="0.2">
      <c r="BC5665" s="120"/>
      <c r="BD5665" s="120"/>
      <c r="BE5665" s="120"/>
      <c r="BF5665" s="120"/>
      <c r="BG5665" s="117"/>
      <c r="BH5665" s="117"/>
    </row>
    <row r="5666" spans="55:60" x14ac:dyDescent="0.2">
      <c r="BC5666" s="120"/>
      <c r="BD5666" s="120"/>
      <c r="BE5666" s="120"/>
      <c r="BF5666" s="120"/>
      <c r="BG5666" s="117"/>
      <c r="BH5666" s="117"/>
    </row>
    <row r="5667" spans="55:60" x14ac:dyDescent="0.2">
      <c r="BC5667" s="120"/>
      <c r="BD5667" s="120"/>
      <c r="BE5667" s="120"/>
      <c r="BF5667" s="120"/>
      <c r="BG5667" s="117"/>
      <c r="BH5667" s="117"/>
    </row>
    <row r="5668" spans="55:60" x14ac:dyDescent="0.2">
      <c r="BC5668" s="120"/>
      <c r="BD5668" s="120"/>
      <c r="BE5668" s="120"/>
      <c r="BF5668" s="120"/>
      <c r="BG5668" s="117"/>
      <c r="BH5668" s="117"/>
    </row>
    <row r="5669" spans="55:60" x14ac:dyDescent="0.2">
      <c r="BC5669" s="120"/>
      <c r="BD5669" s="120"/>
      <c r="BE5669" s="120"/>
      <c r="BF5669" s="120"/>
      <c r="BG5669" s="117"/>
      <c r="BH5669" s="117"/>
    </row>
    <row r="5670" spans="55:60" x14ac:dyDescent="0.2">
      <c r="BC5670" s="120"/>
      <c r="BD5670" s="120"/>
      <c r="BE5670" s="120"/>
      <c r="BF5670" s="120"/>
      <c r="BG5670" s="117"/>
      <c r="BH5670" s="117"/>
    </row>
    <row r="5671" spans="55:60" x14ac:dyDescent="0.2">
      <c r="BC5671" s="120"/>
      <c r="BD5671" s="120"/>
      <c r="BE5671" s="120"/>
      <c r="BF5671" s="120"/>
      <c r="BG5671" s="117"/>
      <c r="BH5671" s="117"/>
    </row>
    <row r="5672" spans="55:60" x14ac:dyDescent="0.2">
      <c r="BC5672" s="120"/>
      <c r="BD5672" s="120"/>
      <c r="BE5672" s="120"/>
      <c r="BF5672" s="120"/>
      <c r="BG5672" s="117"/>
      <c r="BH5672" s="117"/>
    </row>
    <row r="5673" spans="55:60" x14ac:dyDescent="0.2">
      <c r="BC5673" s="120"/>
      <c r="BD5673" s="120"/>
      <c r="BE5673" s="120"/>
      <c r="BF5673" s="120"/>
      <c r="BG5673" s="117"/>
      <c r="BH5673" s="117"/>
    </row>
    <row r="5674" spans="55:60" x14ac:dyDescent="0.2">
      <c r="BC5674" s="120"/>
      <c r="BD5674" s="120"/>
      <c r="BE5674" s="120"/>
      <c r="BF5674" s="120"/>
      <c r="BG5674" s="117"/>
      <c r="BH5674" s="117"/>
    </row>
    <row r="5675" spans="55:60" x14ac:dyDescent="0.2">
      <c r="BC5675" s="120"/>
      <c r="BD5675" s="120"/>
      <c r="BE5675" s="120"/>
      <c r="BF5675" s="120"/>
      <c r="BG5675" s="117"/>
      <c r="BH5675" s="117"/>
    </row>
    <row r="5676" spans="55:60" x14ac:dyDescent="0.2">
      <c r="BC5676" s="120"/>
      <c r="BD5676" s="120"/>
      <c r="BE5676" s="120"/>
      <c r="BF5676" s="120"/>
      <c r="BG5676" s="117"/>
      <c r="BH5676" s="117"/>
    </row>
    <row r="5677" spans="55:60" x14ac:dyDescent="0.2">
      <c r="BC5677" s="120"/>
      <c r="BD5677" s="120"/>
      <c r="BE5677" s="120"/>
      <c r="BF5677" s="120"/>
      <c r="BG5677" s="117"/>
      <c r="BH5677" s="117"/>
    </row>
    <row r="5678" spans="55:60" x14ac:dyDescent="0.2">
      <c r="BC5678" s="120"/>
      <c r="BD5678" s="120"/>
      <c r="BE5678" s="120"/>
      <c r="BF5678" s="120"/>
      <c r="BG5678" s="117"/>
      <c r="BH5678" s="117"/>
    </row>
    <row r="5679" spans="55:60" x14ac:dyDescent="0.2">
      <c r="BC5679" s="120"/>
      <c r="BD5679" s="120"/>
      <c r="BE5679" s="120"/>
      <c r="BF5679" s="120"/>
      <c r="BG5679" s="117"/>
      <c r="BH5679" s="117"/>
    </row>
    <row r="5680" spans="55:60" x14ac:dyDescent="0.2">
      <c r="BC5680" s="120"/>
      <c r="BD5680" s="120"/>
      <c r="BE5680" s="120"/>
      <c r="BF5680" s="120"/>
      <c r="BG5680" s="117"/>
      <c r="BH5680" s="117"/>
    </row>
    <row r="5681" spans="55:60" x14ac:dyDescent="0.2">
      <c r="BC5681" s="120"/>
      <c r="BD5681" s="120"/>
      <c r="BE5681" s="120"/>
      <c r="BF5681" s="120"/>
      <c r="BG5681" s="117"/>
      <c r="BH5681" s="117"/>
    </row>
    <row r="5682" spans="55:60" x14ac:dyDescent="0.2">
      <c r="BC5682" s="120"/>
      <c r="BD5682" s="120"/>
      <c r="BE5682" s="120"/>
      <c r="BF5682" s="120"/>
      <c r="BG5682" s="117"/>
      <c r="BH5682" s="117"/>
    </row>
    <row r="5683" spans="55:60" x14ac:dyDescent="0.2">
      <c r="BC5683" s="120"/>
      <c r="BD5683" s="120"/>
      <c r="BE5683" s="120"/>
      <c r="BF5683" s="120"/>
      <c r="BG5683" s="117"/>
      <c r="BH5683" s="117"/>
    </row>
    <row r="5684" spans="55:60" x14ac:dyDescent="0.2">
      <c r="BC5684" s="120"/>
      <c r="BD5684" s="120"/>
      <c r="BE5684" s="120"/>
      <c r="BF5684" s="120"/>
      <c r="BG5684" s="117"/>
      <c r="BH5684" s="117"/>
    </row>
    <row r="5685" spans="55:60" x14ac:dyDescent="0.2">
      <c r="BC5685" s="120"/>
      <c r="BD5685" s="120"/>
      <c r="BE5685" s="120"/>
      <c r="BF5685" s="120"/>
      <c r="BG5685" s="117"/>
      <c r="BH5685" s="117"/>
    </row>
    <row r="5686" spans="55:60" x14ac:dyDescent="0.2">
      <c r="BC5686" s="120"/>
      <c r="BD5686" s="120"/>
      <c r="BE5686" s="120"/>
      <c r="BF5686" s="120"/>
      <c r="BG5686" s="117"/>
      <c r="BH5686" s="117"/>
    </row>
    <row r="5687" spans="55:60" x14ac:dyDescent="0.2">
      <c r="BC5687" s="120"/>
      <c r="BD5687" s="120"/>
      <c r="BE5687" s="120"/>
      <c r="BF5687" s="120"/>
      <c r="BG5687" s="117"/>
      <c r="BH5687" s="117"/>
    </row>
    <row r="5688" spans="55:60" x14ac:dyDescent="0.2">
      <c r="BC5688" s="120"/>
      <c r="BD5688" s="120"/>
      <c r="BE5688" s="120"/>
      <c r="BF5688" s="120"/>
      <c r="BG5688" s="117"/>
      <c r="BH5688" s="117"/>
    </row>
    <row r="5689" spans="55:60" x14ac:dyDescent="0.2">
      <c r="BC5689" s="120"/>
      <c r="BD5689" s="120"/>
      <c r="BE5689" s="120"/>
      <c r="BF5689" s="120"/>
      <c r="BG5689" s="117"/>
      <c r="BH5689" s="117"/>
    </row>
    <row r="5690" spans="55:60" x14ac:dyDescent="0.2">
      <c r="BC5690" s="120"/>
      <c r="BD5690" s="120"/>
      <c r="BE5690" s="120"/>
      <c r="BF5690" s="120"/>
      <c r="BG5690" s="117"/>
      <c r="BH5690" s="117"/>
    </row>
    <row r="5691" spans="55:60" x14ac:dyDescent="0.2">
      <c r="BC5691" s="120"/>
      <c r="BD5691" s="120"/>
      <c r="BE5691" s="120"/>
      <c r="BF5691" s="120"/>
      <c r="BG5691" s="117"/>
      <c r="BH5691" s="117"/>
    </row>
    <row r="5692" spans="55:60" x14ac:dyDescent="0.2">
      <c r="BC5692" s="120"/>
      <c r="BD5692" s="120"/>
      <c r="BE5692" s="120"/>
      <c r="BF5692" s="120"/>
      <c r="BG5692" s="117"/>
      <c r="BH5692" s="117"/>
    </row>
    <row r="5693" spans="55:60" x14ac:dyDescent="0.2">
      <c r="BC5693" s="120"/>
      <c r="BD5693" s="120"/>
      <c r="BE5693" s="120"/>
      <c r="BF5693" s="120"/>
      <c r="BG5693" s="117"/>
      <c r="BH5693" s="117"/>
    </row>
    <row r="5694" spans="55:60" x14ac:dyDescent="0.2">
      <c r="BC5694" s="120"/>
      <c r="BD5694" s="120"/>
      <c r="BE5694" s="120"/>
      <c r="BF5694" s="120"/>
      <c r="BG5694" s="117"/>
      <c r="BH5694" s="117"/>
    </row>
    <row r="5695" spans="55:60" x14ac:dyDescent="0.2">
      <c r="BC5695" s="120"/>
      <c r="BD5695" s="120"/>
      <c r="BE5695" s="120"/>
      <c r="BF5695" s="120"/>
      <c r="BG5695" s="117"/>
      <c r="BH5695" s="117"/>
    </row>
    <row r="5696" spans="55:60" x14ac:dyDescent="0.2">
      <c r="BC5696" s="120"/>
      <c r="BD5696" s="120"/>
      <c r="BE5696" s="120"/>
      <c r="BF5696" s="120"/>
      <c r="BG5696" s="117"/>
      <c r="BH5696" s="117"/>
    </row>
    <row r="5697" spans="55:60" x14ac:dyDescent="0.2">
      <c r="BC5697" s="120"/>
      <c r="BD5697" s="120"/>
      <c r="BE5697" s="120"/>
      <c r="BF5697" s="120"/>
      <c r="BG5697" s="117"/>
      <c r="BH5697" s="117"/>
    </row>
    <row r="5698" spans="55:60" x14ac:dyDescent="0.2">
      <c r="BC5698" s="120"/>
      <c r="BD5698" s="120"/>
      <c r="BE5698" s="120"/>
      <c r="BF5698" s="120"/>
      <c r="BG5698" s="117"/>
      <c r="BH5698" s="117"/>
    </row>
    <row r="5699" spans="55:60" x14ac:dyDescent="0.2">
      <c r="BC5699" s="120"/>
      <c r="BD5699" s="120"/>
      <c r="BE5699" s="120"/>
      <c r="BF5699" s="120"/>
      <c r="BG5699" s="117"/>
      <c r="BH5699" s="117"/>
    </row>
    <row r="5700" spans="55:60" x14ac:dyDescent="0.2">
      <c r="BC5700" s="120"/>
      <c r="BD5700" s="120"/>
      <c r="BE5700" s="120"/>
      <c r="BF5700" s="120"/>
      <c r="BG5700" s="117"/>
      <c r="BH5700" s="117"/>
    </row>
    <row r="5701" spans="55:60" x14ac:dyDescent="0.2">
      <c r="BC5701" s="120"/>
      <c r="BD5701" s="120"/>
      <c r="BE5701" s="120"/>
      <c r="BF5701" s="120"/>
      <c r="BG5701" s="117"/>
      <c r="BH5701" s="117"/>
    </row>
    <row r="5702" spans="55:60" x14ac:dyDescent="0.2">
      <c r="BC5702" s="120"/>
      <c r="BD5702" s="120"/>
      <c r="BE5702" s="120"/>
      <c r="BF5702" s="120"/>
      <c r="BG5702" s="117"/>
      <c r="BH5702" s="117"/>
    </row>
    <row r="5703" spans="55:60" x14ac:dyDescent="0.2">
      <c r="BC5703" s="120"/>
      <c r="BD5703" s="120"/>
      <c r="BE5703" s="120"/>
      <c r="BF5703" s="120"/>
      <c r="BG5703" s="117"/>
      <c r="BH5703" s="117"/>
    </row>
    <row r="5704" spans="55:60" x14ac:dyDescent="0.2">
      <c r="BC5704" s="120"/>
      <c r="BD5704" s="120"/>
      <c r="BE5704" s="120"/>
      <c r="BF5704" s="120"/>
      <c r="BG5704" s="117"/>
      <c r="BH5704" s="117"/>
    </row>
    <row r="5705" spans="55:60" x14ac:dyDescent="0.2">
      <c r="BC5705" s="120"/>
      <c r="BD5705" s="120"/>
      <c r="BE5705" s="120"/>
      <c r="BF5705" s="120"/>
      <c r="BG5705" s="117"/>
      <c r="BH5705" s="117"/>
    </row>
    <row r="5706" spans="55:60" x14ac:dyDescent="0.2">
      <c r="BC5706" s="120"/>
      <c r="BD5706" s="120"/>
      <c r="BE5706" s="120"/>
      <c r="BF5706" s="120"/>
      <c r="BG5706" s="117"/>
      <c r="BH5706" s="117"/>
    </row>
    <row r="5707" spans="55:60" x14ac:dyDescent="0.2">
      <c r="BC5707" s="120"/>
      <c r="BD5707" s="120"/>
      <c r="BE5707" s="120"/>
      <c r="BF5707" s="120"/>
      <c r="BG5707" s="117"/>
      <c r="BH5707" s="117"/>
    </row>
    <row r="5708" spans="55:60" x14ac:dyDescent="0.2">
      <c r="BC5708" s="120"/>
      <c r="BD5708" s="120"/>
      <c r="BE5708" s="120"/>
      <c r="BF5708" s="120"/>
      <c r="BG5708" s="117"/>
      <c r="BH5708" s="117"/>
    </row>
    <row r="5709" spans="55:60" x14ac:dyDescent="0.2">
      <c r="BC5709" s="120"/>
      <c r="BD5709" s="120"/>
      <c r="BE5709" s="120"/>
      <c r="BF5709" s="120"/>
      <c r="BG5709" s="117"/>
      <c r="BH5709" s="117"/>
    </row>
    <row r="5710" spans="55:60" x14ac:dyDescent="0.2">
      <c r="BC5710" s="120"/>
      <c r="BD5710" s="120"/>
      <c r="BE5710" s="120"/>
      <c r="BF5710" s="120"/>
      <c r="BG5710" s="117"/>
      <c r="BH5710" s="117"/>
    </row>
    <row r="5711" spans="55:60" x14ac:dyDescent="0.2">
      <c r="BC5711" s="120"/>
      <c r="BD5711" s="120"/>
      <c r="BE5711" s="120"/>
      <c r="BF5711" s="120"/>
      <c r="BG5711" s="117"/>
      <c r="BH5711" s="117"/>
    </row>
    <row r="5712" spans="55:60" x14ac:dyDescent="0.2">
      <c r="BC5712" s="120"/>
      <c r="BD5712" s="120"/>
      <c r="BE5712" s="120"/>
      <c r="BF5712" s="120"/>
      <c r="BG5712" s="117"/>
      <c r="BH5712" s="117"/>
    </row>
    <row r="5713" spans="55:60" x14ac:dyDescent="0.2">
      <c r="BC5713" s="120"/>
      <c r="BD5713" s="120"/>
      <c r="BE5713" s="120"/>
      <c r="BF5713" s="120"/>
      <c r="BG5713" s="117"/>
      <c r="BH5713" s="117"/>
    </row>
    <row r="5714" spans="55:60" x14ac:dyDescent="0.2">
      <c r="BC5714" s="120"/>
      <c r="BD5714" s="120"/>
      <c r="BE5714" s="120"/>
      <c r="BF5714" s="120"/>
      <c r="BG5714" s="117"/>
      <c r="BH5714" s="117"/>
    </row>
    <row r="5715" spans="55:60" x14ac:dyDescent="0.2">
      <c r="BC5715" s="120"/>
      <c r="BD5715" s="120"/>
      <c r="BE5715" s="120"/>
      <c r="BF5715" s="120"/>
      <c r="BG5715" s="117"/>
      <c r="BH5715" s="117"/>
    </row>
    <row r="5716" spans="55:60" x14ac:dyDescent="0.2">
      <c r="BC5716" s="120"/>
      <c r="BD5716" s="120"/>
      <c r="BE5716" s="120"/>
      <c r="BF5716" s="120"/>
      <c r="BG5716" s="117"/>
      <c r="BH5716" s="117"/>
    </row>
    <row r="5717" spans="55:60" x14ac:dyDescent="0.2">
      <c r="BC5717" s="120"/>
      <c r="BD5717" s="120"/>
      <c r="BE5717" s="120"/>
      <c r="BF5717" s="120"/>
      <c r="BG5717" s="117"/>
      <c r="BH5717" s="117"/>
    </row>
    <row r="5718" spans="55:60" x14ac:dyDescent="0.2">
      <c r="BC5718" s="120"/>
      <c r="BD5718" s="120"/>
      <c r="BE5718" s="120"/>
      <c r="BF5718" s="120"/>
      <c r="BG5718" s="117"/>
      <c r="BH5718" s="117"/>
    </row>
    <row r="5719" spans="55:60" x14ac:dyDescent="0.2">
      <c r="BC5719" s="120"/>
      <c r="BD5719" s="120"/>
      <c r="BE5719" s="120"/>
      <c r="BF5719" s="120"/>
      <c r="BG5719" s="117"/>
      <c r="BH5719" s="117"/>
    </row>
    <row r="5720" spans="55:60" x14ac:dyDescent="0.2">
      <c r="BC5720" s="120"/>
      <c r="BD5720" s="120"/>
      <c r="BE5720" s="120"/>
      <c r="BF5720" s="120"/>
      <c r="BG5720" s="117"/>
      <c r="BH5720" s="117"/>
    </row>
    <row r="5721" spans="55:60" x14ac:dyDescent="0.2">
      <c r="BC5721" s="120"/>
      <c r="BD5721" s="120"/>
      <c r="BE5721" s="120"/>
      <c r="BF5721" s="120"/>
      <c r="BG5721" s="117"/>
      <c r="BH5721" s="117"/>
    </row>
    <row r="5722" spans="55:60" x14ac:dyDescent="0.2">
      <c r="BC5722" s="120"/>
      <c r="BD5722" s="120"/>
      <c r="BE5722" s="120"/>
      <c r="BF5722" s="120"/>
      <c r="BG5722" s="117"/>
      <c r="BH5722" s="117"/>
    </row>
    <row r="5723" spans="55:60" x14ac:dyDescent="0.2">
      <c r="BC5723" s="120"/>
      <c r="BD5723" s="120"/>
      <c r="BE5723" s="120"/>
      <c r="BF5723" s="120"/>
      <c r="BG5723" s="117"/>
      <c r="BH5723" s="117"/>
    </row>
    <row r="5724" spans="55:60" x14ac:dyDescent="0.2">
      <c r="BC5724" s="120"/>
      <c r="BD5724" s="120"/>
      <c r="BE5724" s="120"/>
      <c r="BF5724" s="120"/>
      <c r="BG5724" s="117"/>
      <c r="BH5724" s="117"/>
    </row>
    <row r="5725" spans="55:60" x14ac:dyDescent="0.2">
      <c r="BC5725" s="120"/>
      <c r="BD5725" s="120"/>
      <c r="BE5725" s="120"/>
      <c r="BF5725" s="120"/>
      <c r="BG5725" s="117"/>
      <c r="BH5725" s="117"/>
    </row>
    <row r="5726" spans="55:60" x14ac:dyDescent="0.2">
      <c r="BC5726" s="120"/>
      <c r="BD5726" s="120"/>
      <c r="BE5726" s="120"/>
      <c r="BF5726" s="120"/>
      <c r="BG5726" s="117"/>
      <c r="BH5726" s="117"/>
    </row>
    <row r="5727" spans="55:60" x14ac:dyDescent="0.2">
      <c r="BC5727" s="120"/>
      <c r="BD5727" s="120"/>
      <c r="BE5727" s="120"/>
      <c r="BF5727" s="120"/>
      <c r="BG5727" s="117"/>
      <c r="BH5727" s="117"/>
    </row>
    <row r="5728" spans="55:60" x14ac:dyDescent="0.2">
      <c r="BC5728" s="120"/>
      <c r="BD5728" s="120"/>
      <c r="BE5728" s="120"/>
      <c r="BF5728" s="120"/>
      <c r="BG5728" s="117"/>
      <c r="BH5728" s="117"/>
    </row>
    <row r="5729" spans="55:60" x14ac:dyDescent="0.2">
      <c r="BC5729" s="120"/>
      <c r="BD5729" s="120"/>
      <c r="BE5729" s="120"/>
      <c r="BF5729" s="120"/>
      <c r="BG5729" s="117"/>
      <c r="BH5729" s="117"/>
    </row>
    <row r="5730" spans="55:60" x14ac:dyDescent="0.2">
      <c r="BC5730" s="120"/>
      <c r="BD5730" s="120"/>
      <c r="BE5730" s="120"/>
      <c r="BF5730" s="120"/>
      <c r="BG5730" s="117"/>
      <c r="BH5730" s="117"/>
    </row>
    <row r="5731" spans="55:60" x14ac:dyDescent="0.2">
      <c r="BC5731" s="120"/>
      <c r="BD5731" s="120"/>
      <c r="BE5731" s="120"/>
      <c r="BF5731" s="120"/>
      <c r="BG5731" s="117"/>
      <c r="BH5731" s="117"/>
    </row>
    <row r="5732" spans="55:60" x14ac:dyDescent="0.2">
      <c r="BC5732" s="120"/>
      <c r="BD5732" s="120"/>
      <c r="BE5732" s="120"/>
      <c r="BF5732" s="120"/>
      <c r="BG5732" s="117"/>
      <c r="BH5732" s="117"/>
    </row>
    <row r="5733" spans="55:60" x14ac:dyDescent="0.2">
      <c r="BC5733" s="120"/>
      <c r="BD5733" s="120"/>
      <c r="BE5733" s="120"/>
      <c r="BF5733" s="120"/>
      <c r="BG5733" s="117"/>
      <c r="BH5733" s="117"/>
    </row>
    <row r="5734" spans="55:60" x14ac:dyDescent="0.2">
      <c r="BC5734" s="120"/>
      <c r="BD5734" s="120"/>
      <c r="BE5734" s="120"/>
      <c r="BF5734" s="120"/>
      <c r="BG5734" s="117"/>
      <c r="BH5734" s="117"/>
    </row>
    <row r="5735" spans="55:60" x14ac:dyDescent="0.2">
      <c r="BC5735" s="120"/>
      <c r="BD5735" s="120"/>
      <c r="BE5735" s="120"/>
      <c r="BF5735" s="120"/>
      <c r="BG5735" s="117"/>
      <c r="BH5735" s="117"/>
    </row>
    <row r="5736" spans="55:60" x14ac:dyDescent="0.2">
      <c r="BC5736" s="120"/>
      <c r="BD5736" s="120"/>
      <c r="BE5736" s="120"/>
      <c r="BF5736" s="120"/>
      <c r="BG5736" s="117"/>
      <c r="BH5736" s="117"/>
    </row>
    <row r="5737" spans="55:60" x14ac:dyDescent="0.2">
      <c r="BC5737" s="120"/>
      <c r="BD5737" s="120"/>
      <c r="BE5737" s="120"/>
      <c r="BF5737" s="120"/>
      <c r="BG5737" s="117"/>
      <c r="BH5737" s="117"/>
    </row>
    <row r="5738" spans="55:60" x14ac:dyDescent="0.2">
      <c r="BC5738" s="120"/>
      <c r="BD5738" s="120"/>
      <c r="BE5738" s="120"/>
      <c r="BF5738" s="120"/>
      <c r="BG5738" s="117"/>
      <c r="BH5738" s="117"/>
    </row>
    <row r="5739" spans="55:60" x14ac:dyDescent="0.2">
      <c r="BC5739" s="120"/>
      <c r="BD5739" s="120"/>
      <c r="BE5739" s="120"/>
      <c r="BF5739" s="120"/>
      <c r="BG5739" s="117"/>
      <c r="BH5739" s="117"/>
    </row>
    <row r="5740" spans="55:60" x14ac:dyDescent="0.2">
      <c r="BC5740" s="120"/>
      <c r="BD5740" s="120"/>
      <c r="BE5740" s="120"/>
      <c r="BF5740" s="120"/>
      <c r="BG5740" s="117"/>
      <c r="BH5740" s="117"/>
    </row>
    <row r="5741" spans="55:60" x14ac:dyDescent="0.2">
      <c r="BC5741" s="120"/>
      <c r="BD5741" s="120"/>
      <c r="BE5741" s="120"/>
      <c r="BF5741" s="120"/>
      <c r="BG5741" s="117"/>
      <c r="BH5741" s="117"/>
    </row>
    <row r="5742" spans="55:60" x14ac:dyDescent="0.2">
      <c r="BC5742" s="120"/>
      <c r="BD5742" s="120"/>
      <c r="BE5742" s="120"/>
      <c r="BF5742" s="120"/>
      <c r="BG5742" s="117"/>
      <c r="BH5742" s="117"/>
    </row>
    <row r="5743" spans="55:60" x14ac:dyDescent="0.2">
      <c r="BC5743" s="120"/>
      <c r="BD5743" s="120"/>
      <c r="BE5743" s="120"/>
      <c r="BF5743" s="120"/>
      <c r="BG5743" s="117"/>
      <c r="BH5743" s="117"/>
    </row>
    <row r="5744" spans="55:60" x14ac:dyDescent="0.2">
      <c r="BC5744" s="120"/>
      <c r="BD5744" s="120"/>
      <c r="BE5744" s="120"/>
      <c r="BF5744" s="120"/>
      <c r="BG5744" s="117"/>
      <c r="BH5744" s="117"/>
    </row>
    <row r="5745" spans="55:60" x14ac:dyDescent="0.2">
      <c r="BC5745" s="120"/>
      <c r="BD5745" s="120"/>
      <c r="BE5745" s="120"/>
      <c r="BF5745" s="120"/>
      <c r="BG5745" s="117"/>
      <c r="BH5745" s="117"/>
    </row>
    <row r="5746" spans="55:60" x14ac:dyDescent="0.2">
      <c r="BC5746" s="120"/>
      <c r="BD5746" s="120"/>
      <c r="BE5746" s="120"/>
      <c r="BF5746" s="120"/>
      <c r="BG5746" s="117"/>
      <c r="BH5746" s="117"/>
    </row>
    <row r="5747" spans="55:60" x14ac:dyDescent="0.2">
      <c r="BC5747" s="120"/>
      <c r="BD5747" s="120"/>
      <c r="BE5747" s="120"/>
      <c r="BF5747" s="120"/>
      <c r="BG5747" s="117"/>
      <c r="BH5747" s="117"/>
    </row>
    <row r="5748" spans="55:60" x14ac:dyDescent="0.2">
      <c r="BC5748" s="120"/>
      <c r="BD5748" s="120"/>
      <c r="BE5748" s="120"/>
      <c r="BF5748" s="120"/>
      <c r="BG5748" s="117"/>
      <c r="BH5748" s="117"/>
    </row>
    <row r="5749" spans="55:60" x14ac:dyDescent="0.2">
      <c r="BC5749" s="120"/>
      <c r="BD5749" s="120"/>
      <c r="BE5749" s="120"/>
      <c r="BF5749" s="120"/>
      <c r="BG5749" s="117"/>
      <c r="BH5749" s="117"/>
    </row>
    <row r="5750" spans="55:60" x14ac:dyDescent="0.2">
      <c r="BC5750" s="120"/>
      <c r="BD5750" s="120"/>
      <c r="BE5750" s="120"/>
      <c r="BF5750" s="120"/>
      <c r="BG5750" s="117"/>
      <c r="BH5750" s="117"/>
    </row>
    <row r="5751" spans="55:60" x14ac:dyDescent="0.2">
      <c r="BC5751" s="120"/>
      <c r="BD5751" s="120"/>
      <c r="BE5751" s="120"/>
      <c r="BF5751" s="120"/>
      <c r="BG5751" s="117"/>
      <c r="BH5751" s="117"/>
    </row>
    <row r="5752" spans="55:60" x14ac:dyDescent="0.2">
      <c r="BC5752" s="120"/>
      <c r="BD5752" s="120"/>
      <c r="BE5752" s="120"/>
      <c r="BF5752" s="120"/>
      <c r="BG5752" s="117"/>
      <c r="BH5752" s="117"/>
    </row>
    <row r="5753" spans="55:60" x14ac:dyDescent="0.2">
      <c r="BC5753" s="120"/>
      <c r="BD5753" s="120"/>
      <c r="BE5753" s="120"/>
      <c r="BF5753" s="120"/>
      <c r="BG5753" s="117"/>
      <c r="BH5753" s="117"/>
    </row>
    <row r="5754" spans="55:60" x14ac:dyDescent="0.2">
      <c r="BC5754" s="120"/>
      <c r="BD5754" s="120"/>
      <c r="BE5754" s="120"/>
      <c r="BF5754" s="120"/>
      <c r="BG5754" s="117"/>
      <c r="BH5754" s="117"/>
    </row>
    <row r="5755" spans="55:60" x14ac:dyDescent="0.2">
      <c r="BC5755" s="120"/>
      <c r="BD5755" s="120"/>
      <c r="BE5755" s="120"/>
      <c r="BF5755" s="120"/>
      <c r="BG5755" s="117"/>
      <c r="BH5755" s="117"/>
    </row>
    <row r="5756" spans="55:60" x14ac:dyDescent="0.2">
      <c r="BC5756" s="120"/>
      <c r="BD5756" s="120"/>
      <c r="BE5756" s="120"/>
      <c r="BF5756" s="120"/>
      <c r="BG5756" s="117"/>
      <c r="BH5756" s="117"/>
    </row>
    <row r="5757" spans="55:60" x14ac:dyDescent="0.2">
      <c r="BC5757" s="120"/>
      <c r="BD5757" s="120"/>
      <c r="BE5757" s="120"/>
      <c r="BF5757" s="120"/>
      <c r="BG5757" s="117"/>
      <c r="BH5757" s="117"/>
    </row>
    <row r="5758" spans="55:60" x14ac:dyDescent="0.2">
      <c r="BC5758" s="120"/>
      <c r="BD5758" s="120"/>
      <c r="BE5758" s="120"/>
      <c r="BF5758" s="120"/>
      <c r="BG5758" s="117"/>
      <c r="BH5758" s="117"/>
    </row>
    <row r="5759" spans="55:60" x14ac:dyDescent="0.2">
      <c r="BC5759" s="120"/>
      <c r="BD5759" s="120"/>
      <c r="BE5759" s="120"/>
      <c r="BF5759" s="120"/>
      <c r="BG5759" s="117"/>
      <c r="BH5759" s="117"/>
    </row>
    <row r="5760" spans="55:60" x14ac:dyDescent="0.2">
      <c r="BC5760" s="120"/>
      <c r="BD5760" s="120"/>
      <c r="BE5760" s="120"/>
      <c r="BF5760" s="120"/>
      <c r="BG5760" s="117"/>
      <c r="BH5760" s="117"/>
    </row>
    <row r="5761" spans="55:60" x14ac:dyDescent="0.2">
      <c r="BC5761" s="120"/>
      <c r="BD5761" s="120"/>
      <c r="BE5761" s="120"/>
      <c r="BF5761" s="120"/>
      <c r="BG5761" s="117"/>
      <c r="BH5761" s="117"/>
    </row>
    <row r="5762" spans="55:60" x14ac:dyDescent="0.2">
      <c r="BC5762" s="120"/>
      <c r="BD5762" s="120"/>
      <c r="BE5762" s="120"/>
      <c r="BF5762" s="120"/>
      <c r="BG5762" s="117"/>
      <c r="BH5762" s="117"/>
    </row>
    <row r="5763" spans="55:60" x14ac:dyDescent="0.2">
      <c r="BC5763" s="120"/>
      <c r="BD5763" s="120"/>
      <c r="BE5763" s="120"/>
      <c r="BF5763" s="120"/>
      <c r="BG5763" s="117"/>
      <c r="BH5763" s="117"/>
    </row>
    <row r="5764" spans="55:60" x14ac:dyDescent="0.2">
      <c r="BC5764" s="120"/>
      <c r="BD5764" s="120"/>
      <c r="BE5764" s="120"/>
      <c r="BF5764" s="120"/>
      <c r="BG5764" s="117"/>
      <c r="BH5764" s="117"/>
    </row>
    <row r="5765" spans="55:60" x14ac:dyDescent="0.2">
      <c r="BC5765" s="120"/>
      <c r="BD5765" s="120"/>
      <c r="BE5765" s="120"/>
      <c r="BF5765" s="120"/>
      <c r="BG5765" s="117"/>
      <c r="BH5765" s="117"/>
    </row>
    <row r="5766" spans="55:60" x14ac:dyDescent="0.2">
      <c r="BC5766" s="120"/>
      <c r="BD5766" s="120"/>
      <c r="BE5766" s="120"/>
      <c r="BF5766" s="120"/>
      <c r="BG5766" s="117"/>
      <c r="BH5766" s="117"/>
    </row>
    <row r="5767" spans="55:60" x14ac:dyDescent="0.2">
      <c r="BC5767" s="120"/>
      <c r="BD5767" s="120"/>
      <c r="BE5767" s="120"/>
      <c r="BF5767" s="120"/>
      <c r="BG5767" s="117"/>
      <c r="BH5767" s="117"/>
    </row>
    <row r="5768" spans="55:60" x14ac:dyDescent="0.2">
      <c r="BC5768" s="120"/>
      <c r="BD5768" s="120"/>
      <c r="BE5768" s="120"/>
      <c r="BF5768" s="120"/>
      <c r="BG5768" s="117"/>
      <c r="BH5768" s="117"/>
    </row>
    <row r="5769" spans="55:60" x14ac:dyDescent="0.2">
      <c r="BC5769" s="120"/>
      <c r="BD5769" s="120"/>
      <c r="BE5769" s="120"/>
      <c r="BF5769" s="120"/>
      <c r="BG5769" s="117"/>
      <c r="BH5769" s="117"/>
    </row>
    <row r="5770" spans="55:60" x14ac:dyDescent="0.2">
      <c r="BC5770" s="120"/>
      <c r="BD5770" s="120"/>
      <c r="BE5770" s="120"/>
      <c r="BF5770" s="120"/>
      <c r="BG5770" s="117"/>
      <c r="BH5770" s="117"/>
    </row>
    <row r="5771" spans="55:60" x14ac:dyDescent="0.2">
      <c r="BC5771" s="120"/>
      <c r="BD5771" s="120"/>
      <c r="BE5771" s="120"/>
      <c r="BF5771" s="120"/>
      <c r="BG5771" s="117"/>
      <c r="BH5771" s="117"/>
    </row>
    <row r="5772" spans="55:60" x14ac:dyDescent="0.2">
      <c r="BC5772" s="120"/>
      <c r="BD5772" s="120"/>
      <c r="BE5772" s="120"/>
      <c r="BF5772" s="120"/>
      <c r="BG5772" s="117"/>
      <c r="BH5772" s="117"/>
    </row>
    <row r="5773" spans="55:60" x14ac:dyDescent="0.2">
      <c r="BC5773" s="120"/>
      <c r="BD5773" s="120"/>
      <c r="BE5773" s="120"/>
      <c r="BF5773" s="120"/>
      <c r="BG5773" s="117"/>
      <c r="BH5773" s="117"/>
    </row>
    <row r="5774" spans="55:60" x14ac:dyDescent="0.2">
      <c r="BC5774" s="120"/>
      <c r="BD5774" s="120"/>
      <c r="BE5774" s="120"/>
      <c r="BF5774" s="120"/>
      <c r="BG5774" s="117"/>
      <c r="BH5774" s="117"/>
    </row>
    <row r="5775" spans="55:60" x14ac:dyDescent="0.2">
      <c r="BC5775" s="120"/>
      <c r="BD5775" s="120"/>
      <c r="BE5775" s="120"/>
      <c r="BF5775" s="120"/>
      <c r="BG5775" s="117"/>
      <c r="BH5775" s="117"/>
    </row>
    <row r="5776" spans="55:60" x14ac:dyDescent="0.2">
      <c r="BC5776" s="120"/>
      <c r="BD5776" s="120"/>
      <c r="BE5776" s="120"/>
      <c r="BF5776" s="120"/>
      <c r="BG5776" s="117"/>
      <c r="BH5776" s="117"/>
    </row>
    <row r="5777" spans="55:60" x14ac:dyDescent="0.2">
      <c r="BC5777" s="120"/>
      <c r="BD5777" s="120"/>
      <c r="BE5777" s="120"/>
      <c r="BF5777" s="120"/>
      <c r="BG5777" s="117"/>
      <c r="BH5777" s="117"/>
    </row>
    <row r="5778" spans="55:60" x14ac:dyDescent="0.2">
      <c r="BC5778" s="120"/>
      <c r="BD5778" s="120"/>
      <c r="BE5778" s="120"/>
      <c r="BF5778" s="120"/>
      <c r="BG5778" s="117"/>
      <c r="BH5778" s="117"/>
    </row>
    <row r="5779" spans="55:60" x14ac:dyDescent="0.2">
      <c r="BC5779" s="120"/>
      <c r="BD5779" s="120"/>
      <c r="BE5779" s="120"/>
      <c r="BF5779" s="120"/>
      <c r="BG5779" s="117"/>
      <c r="BH5779" s="117"/>
    </row>
    <row r="5780" spans="55:60" x14ac:dyDescent="0.2">
      <c r="BC5780" s="120"/>
      <c r="BD5780" s="120"/>
      <c r="BE5780" s="120"/>
      <c r="BF5780" s="120"/>
      <c r="BG5780" s="117"/>
      <c r="BH5780" s="117"/>
    </row>
    <row r="5781" spans="55:60" x14ac:dyDescent="0.2">
      <c r="BC5781" s="120"/>
      <c r="BD5781" s="120"/>
      <c r="BE5781" s="120"/>
      <c r="BF5781" s="120"/>
      <c r="BG5781" s="117"/>
      <c r="BH5781" s="117"/>
    </row>
    <row r="5782" spans="55:60" x14ac:dyDescent="0.2">
      <c r="BC5782" s="120"/>
      <c r="BD5782" s="120"/>
      <c r="BE5782" s="120"/>
      <c r="BF5782" s="120"/>
      <c r="BG5782" s="117"/>
      <c r="BH5782" s="117"/>
    </row>
    <row r="5783" spans="55:60" x14ac:dyDescent="0.2">
      <c r="BC5783" s="120"/>
      <c r="BD5783" s="120"/>
      <c r="BE5783" s="120"/>
      <c r="BF5783" s="120"/>
      <c r="BG5783" s="117"/>
      <c r="BH5783" s="117"/>
    </row>
    <row r="5784" spans="55:60" x14ac:dyDescent="0.2">
      <c r="BC5784" s="120"/>
      <c r="BD5784" s="120"/>
      <c r="BE5784" s="120"/>
      <c r="BF5784" s="120"/>
      <c r="BG5784" s="117"/>
      <c r="BH5784" s="117"/>
    </row>
    <row r="5785" spans="55:60" x14ac:dyDescent="0.2">
      <c r="BC5785" s="120"/>
      <c r="BD5785" s="120"/>
      <c r="BE5785" s="120"/>
      <c r="BF5785" s="120"/>
      <c r="BG5785" s="117"/>
      <c r="BH5785" s="117"/>
    </row>
    <row r="5786" spans="55:60" x14ac:dyDescent="0.2">
      <c r="BC5786" s="120"/>
      <c r="BD5786" s="120"/>
      <c r="BE5786" s="120"/>
      <c r="BF5786" s="120"/>
      <c r="BG5786" s="117"/>
      <c r="BH5786" s="117"/>
    </row>
    <row r="5787" spans="55:60" x14ac:dyDescent="0.2">
      <c r="BC5787" s="120"/>
      <c r="BD5787" s="120"/>
      <c r="BE5787" s="120"/>
      <c r="BF5787" s="120"/>
      <c r="BG5787" s="117"/>
      <c r="BH5787" s="117"/>
    </row>
    <row r="5788" spans="55:60" x14ac:dyDescent="0.2">
      <c r="BC5788" s="120"/>
      <c r="BD5788" s="120"/>
      <c r="BE5788" s="120"/>
      <c r="BF5788" s="120"/>
      <c r="BG5788" s="117"/>
      <c r="BH5788" s="117"/>
    </row>
    <row r="5789" spans="55:60" x14ac:dyDescent="0.2">
      <c r="BC5789" s="120"/>
      <c r="BD5789" s="120"/>
      <c r="BE5789" s="120"/>
      <c r="BF5789" s="120"/>
      <c r="BG5789" s="117"/>
      <c r="BH5789" s="117"/>
    </row>
    <row r="5790" spans="55:60" x14ac:dyDescent="0.2">
      <c r="BC5790" s="120"/>
      <c r="BD5790" s="120"/>
      <c r="BE5790" s="120"/>
      <c r="BF5790" s="120"/>
      <c r="BG5790" s="117"/>
      <c r="BH5790" s="117"/>
    </row>
    <row r="5791" spans="55:60" x14ac:dyDescent="0.2">
      <c r="BC5791" s="120"/>
      <c r="BD5791" s="120"/>
      <c r="BE5791" s="120"/>
      <c r="BF5791" s="120"/>
      <c r="BG5791" s="117"/>
      <c r="BH5791" s="117"/>
    </row>
    <row r="5792" spans="55:60" x14ac:dyDescent="0.2">
      <c r="BC5792" s="120"/>
      <c r="BD5792" s="120"/>
      <c r="BE5792" s="120"/>
      <c r="BF5792" s="120"/>
      <c r="BG5792" s="117"/>
      <c r="BH5792" s="117"/>
    </row>
    <row r="5793" spans="55:60" x14ac:dyDescent="0.2">
      <c r="BC5793" s="120"/>
      <c r="BD5793" s="120"/>
      <c r="BE5793" s="120"/>
      <c r="BF5793" s="120"/>
      <c r="BG5793" s="117"/>
      <c r="BH5793" s="117"/>
    </row>
    <row r="5794" spans="55:60" x14ac:dyDescent="0.2">
      <c r="BC5794" s="120"/>
      <c r="BD5794" s="120"/>
      <c r="BE5794" s="120"/>
      <c r="BF5794" s="120"/>
      <c r="BG5794" s="117"/>
      <c r="BH5794" s="117"/>
    </row>
    <row r="5795" spans="55:60" x14ac:dyDescent="0.2">
      <c r="BC5795" s="120"/>
      <c r="BD5795" s="120"/>
      <c r="BE5795" s="120"/>
      <c r="BF5795" s="120"/>
      <c r="BG5795" s="117"/>
      <c r="BH5795" s="117"/>
    </row>
    <row r="5796" spans="55:60" x14ac:dyDescent="0.2">
      <c r="BC5796" s="120"/>
      <c r="BD5796" s="120"/>
      <c r="BE5796" s="120"/>
      <c r="BF5796" s="120"/>
      <c r="BG5796" s="117"/>
      <c r="BH5796" s="117"/>
    </row>
    <row r="5797" spans="55:60" x14ac:dyDescent="0.2">
      <c r="BC5797" s="120"/>
      <c r="BD5797" s="120"/>
      <c r="BE5797" s="120"/>
      <c r="BF5797" s="120"/>
      <c r="BG5797" s="117"/>
      <c r="BH5797" s="117"/>
    </row>
    <row r="5798" spans="55:60" x14ac:dyDescent="0.2">
      <c r="BC5798" s="120"/>
      <c r="BD5798" s="120"/>
      <c r="BE5798" s="120"/>
      <c r="BF5798" s="120"/>
      <c r="BG5798" s="117"/>
      <c r="BH5798" s="117"/>
    </row>
    <row r="5799" spans="55:60" x14ac:dyDescent="0.2">
      <c r="BC5799" s="120"/>
      <c r="BD5799" s="120"/>
      <c r="BE5799" s="120"/>
      <c r="BF5799" s="120"/>
      <c r="BG5799" s="117"/>
      <c r="BH5799" s="117"/>
    </row>
    <row r="5800" spans="55:60" x14ac:dyDescent="0.2">
      <c r="BC5800" s="120"/>
      <c r="BD5800" s="120"/>
      <c r="BE5800" s="120"/>
      <c r="BF5800" s="120"/>
      <c r="BG5800" s="117"/>
      <c r="BH5800" s="117"/>
    </row>
    <row r="5801" spans="55:60" x14ac:dyDescent="0.2">
      <c r="BC5801" s="120"/>
      <c r="BD5801" s="120"/>
      <c r="BE5801" s="120"/>
      <c r="BF5801" s="120"/>
      <c r="BG5801" s="117"/>
      <c r="BH5801" s="117"/>
    </row>
    <row r="5802" spans="55:60" x14ac:dyDescent="0.2">
      <c r="BC5802" s="120"/>
      <c r="BD5802" s="120"/>
      <c r="BE5802" s="120"/>
      <c r="BF5802" s="120"/>
      <c r="BG5802" s="117"/>
      <c r="BH5802" s="117"/>
    </row>
    <row r="5803" spans="55:60" x14ac:dyDescent="0.2">
      <c r="BC5803" s="120"/>
      <c r="BD5803" s="120"/>
      <c r="BE5803" s="120"/>
      <c r="BF5803" s="120"/>
      <c r="BG5803" s="117"/>
      <c r="BH5803" s="117"/>
    </row>
    <row r="5804" spans="55:60" x14ac:dyDescent="0.2">
      <c r="BC5804" s="120"/>
      <c r="BD5804" s="120"/>
      <c r="BE5804" s="120"/>
      <c r="BF5804" s="120"/>
      <c r="BG5804" s="117"/>
      <c r="BH5804" s="117"/>
    </row>
    <row r="5805" spans="55:60" x14ac:dyDescent="0.2">
      <c r="BC5805" s="120"/>
      <c r="BD5805" s="120"/>
      <c r="BE5805" s="120"/>
      <c r="BF5805" s="120"/>
      <c r="BG5805" s="117"/>
      <c r="BH5805" s="117"/>
    </row>
    <row r="5806" spans="55:60" x14ac:dyDescent="0.2">
      <c r="BC5806" s="120"/>
      <c r="BD5806" s="120"/>
      <c r="BE5806" s="120"/>
      <c r="BF5806" s="120"/>
      <c r="BG5806" s="117"/>
      <c r="BH5806" s="117"/>
    </row>
    <row r="5807" spans="55:60" x14ac:dyDescent="0.2">
      <c r="BC5807" s="120"/>
      <c r="BD5807" s="120"/>
      <c r="BE5807" s="120"/>
      <c r="BF5807" s="120"/>
      <c r="BG5807" s="117"/>
      <c r="BH5807" s="117"/>
    </row>
    <row r="5808" spans="55:60" x14ac:dyDescent="0.2">
      <c r="BC5808" s="120"/>
      <c r="BD5808" s="120"/>
      <c r="BE5808" s="120"/>
      <c r="BF5808" s="120"/>
      <c r="BG5808" s="117"/>
      <c r="BH5808" s="117"/>
    </row>
    <row r="5809" spans="55:60" x14ac:dyDescent="0.2">
      <c r="BC5809" s="120"/>
      <c r="BD5809" s="120"/>
      <c r="BE5809" s="120"/>
      <c r="BF5809" s="120"/>
      <c r="BG5809" s="117"/>
      <c r="BH5809" s="117"/>
    </row>
    <row r="5810" spans="55:60" x14ac:dyDescent="0.2">
      <c r="BC5810" s="120"/>
      <c r="BD5810" s="120"/>
      <c r="BE5810" s="120"/>
      <c r="BF5810" s="120"/>
      <c r="BG5810" s="117"/>
      <c r="BH5810" s="117"/>
    </row>
    <row r="5811" spans="55:60" x14ac:dyDescent="0.2">
      <c r="BC5811" s="120"/>
      <c r="BD5811" s="120"/>
      <c r="BE5811" s="120"/>
      <c r="BF5811" s="120"/>
      <c r="BG5811" s="117"/>
      <c r="BH5811" s="117"/>
    </row>
    <row r="5812" spans="55:60" x14ac:dyDescent="0.2">
      <c r="BC5812" s="120"/>
      <c r="BD5812" s="120"/>
      <c r="BE5812" s="120"/>
      <c r="BF5812" s="120"/>
      <c r="BG5812" s="117"/>
      <c r="BH5812" s="117"/>
    </row>
    <row r="5813" spans="55:60" x14ac:dyDescent="0.2">
      <c r="BC5813" s="120"/>
      <c r="BD5813" s="120"/>
      <c r="BE5813" s="120"/>
      <c r="BF5813" s="120"/>
      <c r="BG5813" s="117"/>
      <c r="BH5813" s="117"/>
    </row>
    <row r="5814" spans="55:60" x14ac:dyDescent="0.2">
      <c r="BC5814" s="120"/>
      <c r="BD5814" s="120"/>
      <c r="BE5814" s="120"/>
      <c r="BF5814" s="120"/>
      <c r="BG5814" s="117"/>
      <c r="BH5814" s="117"/>
    </row>
    <row r="5815" spans="55:60" x14ac:dyDescent="0.2">
      <c r="BC5815" s="120"/>
      <c r="BD5815" s="120"/>
      <c r="BE5815" s="120"/>
      <c r="BF5815" s="120"/>
      <c r="BG5815" s="117"/>
      <c r="BH5815" s="117"/>
    </row>
    <row r="5816" spans="55:60" x14ac:dyDescent="0.2">
      <c r="BC5816" s="120"/>
      <c r="BD5816" s="120"/>
      <c r="BE5816" s="120"/>
      <c r="BF5816" s="120"/>
      <c r="BG5816" s="117"/>
      <c r="BH5816" s="117"/>
    </row>
    <row r="5817" spans="55:60" x14ac:dyDescent="0.2">
      <c r="BC5817" s="120"/>
      <c r="BD5817" s="120"/>
      <c r="BE5817" s="120"/>
      <c r="BF5817" s="120"/>
      <c r="BG5817" s="117"/>
      <c r="BH5817" s="117"/>
    </row>
    <row r="5818" spans="55:60" x14ac:dyDescent="0.2">
      <c r="BC5818" s="120"/>
      <c r="BD5818" s="120"/>
      <c r="BE5818" s="120"/>
      <c r="BF5818" s="120"/>
      <c r="BG5818" s="117"/>
      <c r="BH5818" s="117"/>
    </row>
    <row r="5819" spans="55:60" x14ac:dyDescent="0.2">
      <c r="BC5819" s="120"/>
      <c r="BD5819" s="120"/>
      <c r="BE5819" s="120"/>
      <c r="BF5819" s="120"/>
      <c r="BG5819" s="117"/>
      <c r="BH5819" s="117"/>
    </row>
    <row r="5820" spans="55:60" x14ac:dyDescent="0.2">
      <c r="BC5820" s="120"/>
      <c r="BD5820" s="120"/>
      <c r="BE5820" s="120"/>
      <c r="BF5820" s="120"/>
      <c r="BG5820" s="117"/>
      <c r="BH5820" s="117"/>
    </row>
    <row r="5821" spans="55:60" x14ac:dyDescent="0.2">
      <c r="BC5821" s="120"/>
      <c r="BD5821" s="120"/>
      <c r="BE5821" s="120"/>
      <c r="BF5821" s="120"/>
      <c r="BG5821" s="117"/>
      <c r="BH5821" s="117"/>
    </row>
    <row r="5822" spans="55:60" x14ac:dyDescent="0.2">
      <c r="BC5822" s="120"/>
      <c r="BD5822" s="120"/>
      <c r="BE5822" s="120"/>
      <c r="BF5822" s="120"/>
      <c r="BG5822" s="117"/>
      <c r="BH5822" s="117"/>
    </row>
    <row r="5823" spans="55:60" x14ac:dyDescent="0.2">
      <c r="BC5823" s="120"/>
      <c r="BD5823" s="120"/>
      <c r="BE5823" s="120"/>
      <c r="BF5823" s="120"/>
      <c r="BG5823" s="117"/>
      <c r="BH5823" s="117"/>
    </row>
    <row r="5824" spans="55:60" x14ac:dyDescent="0.2">
      <c r="BC5824" s="120"/>
      <c r="BD5824" s="120"/>
      <c r="BE5824" s="120"/>
      <c r="BF5824" s="120"/>
      <c r="BG5824" s="117"/>
      <c r="BH5824" s="117"/>
    </row>
    <row r="5825" spans="55:60" x14ac:dyDescent="0.2">
      <c r="BC5825" s="120"/>
      <c r="BD5825" s="120"/>
      <c r="BE5825" s="120"/>
      <c r="BF5825" s="120"/>
      <c r="BG5825" s="117"/>
      <c r="BH5825" s="117"/>
    </row>
    <row r="5826" spans="55:60" x14ac:dyDescent="0.2">
      <c r="BC5826" s="120"/>
      <c r="BD5826" s="120"/>
      <c r="BE5826" s="120"/>
      <c r="BF5826" s="120"/>
      <c r="BG5826" s="117"/>
      <c r="BH5826" s="117"/>
    </row>
    <row r="5827" spans="55:60" x14ac:dyDescent="0.2">
      <c r="BC5827" s="120"/>
      <c r="BD5827" s="120"/>
      <c r="BE5827" s="120"/>
      <c r="BF5827" s="120"/>
      <c r="BG5827" s="117"/>
      <c r="BH5827" s="117"/>
    </row>
    <row r="5828" spans="55:60" x14ac:dyDescent="0.2">
      <c r="BC5828" s="120"/>
      <c r="BD5828" s="120"/>
      <c r="BE5828" s="120"/>
      <c r="BF5828" s="120"/>
      <c r="BG5828" s="117"/>
      <c r="BH5828" s="117"/>
    </row>
    <row r="5829" spans="55:60" x14ac:dyDescent="0.2">
      <c r="BC5829" s="120"/>
      <c r="BD5829" s="120"/>
      <c r="BE5829" s="120"/>
      <c r="BF5829" s="120"/>
      <c r="BG5829" s="117"/>
      <c r="BH5829" s="117"/>
    </row>
    <row r="5830" spans="55:60" x14ac:dyDescent="0.2">
      <c r="BC5830" s="120"/>
      <c r="BD5830" s="120"/>
      <c r="BE5830" s="120"/>
      <c r="BF5830" s="120"/>
      <c r="BG5830" s="117"/>
      <c r="BH5830" s="117"/>
    </row>
    <row r="5831" spans="55:60" x14ac:dyDescent="0.2">
      <c r="BC5831" s="120"/>
      <c r="BD5831" s="120"/>
      <c r="BE5831" s="120"/>
      <c r="BF5831" s="120"/>
      <c r="BG5831" s="117"/>
      <c r="BH5831" s="117"/>
    </row>
    <row r="5832" spans="55:60" x14ac:dyDescent="0.2">
      <c r="BC5832" s="120"/>
      <c r="BD5832" s="120"/>
      <c r="BE5832" s="120"/>
      <c r="BF5832" s="120"/>
      <c r="BG5832" s="117"/>
      <c r="BH5832" s="117"/>
    </row>
    <row r="5833" spans="55:60" x14ac:dyDescent="0.2">
      <c r="BC5833" s="120"/>
      <c r="BD5833" s="120"/>
      <c r="BE5833" s="120"/>
      <c r="BF5833" s="120"/>
      <c r="BG5833" s="117"/>
      <c r="BH5833" s="117"/>
    </row>
    <row r="5834" spans="55:60" x14ac:dyDescent="0.2">
      <c r="BC5834" s="120"/>
      <c r="BD5834" s="120"/>
      <c r="BE5834" s="120"/>
      <c r="BF5834" s="120"/>
      <c r="BG5834" s="117"/>
      <c r="BH5834" s="117"/>
    </row>
    <row r="5835" spans="55:60" x14ac:dyDescent="0.2">
      <c r="BC5835" s="120"/>
      <c r="BD5835" s="120"/>
      <c r="BE5835" s="120"/>
      <c r="BF5835" s="120"/>
      <c r="BG5835" s="117"/>
      <c r="BH5835" s="117"/>
    </row>
    <row r="5836" spans="55:60" x14ac:dyDescent="0.2">
      <c r="BC5836" s="120"/>
      <c r="BD5836" s="120"/>
      <c r="BE5836" s="120"/>
      <c r="BF5836" s="120"/>
      <c r="BG5836" s="117"/>
      <c r="BH5836" s="117"/>
    </row>
    <row r="5837" spans="55:60" x14ac:dyDescent="0.2">
      <c r="BC5837" s="120"/>
      <c r="BD5837" s="120"/>
      <c r="BE5837" s="120"/>
      <c r="BF5837" s="120"/>
      <c r="BG5837" s="117"/>
      <c r="BH5837" s="117"/>
    </row>
    <row r="5838" spans="55:60" x14ac:dyDescent="0.2">
      <c r="BC5838" s="120"/>
      <c r="BD5838" s="120"/>
      <c r="BE5838" s="120"/>
      <c r="BF5838" s="120"/>
      <c r="BG5838" s="117"/>
      <c r="BH5838" s="117"/>
    </row>
    <row r="5839" spans="55:60" x14ac:dyDescent="0.2">
      <c r="BC5839" s="120"/>
      <c r="BD5839" s="120"/>
      <c r="BE5839" s="120"/>
      <c r="BF5839" s="120"/>
      <c r="BG5839" s="117"/>
      <c r="BH5839" s="117"/>
    </row>
    <row r="5840" spans="55:60" x14ac:dyDescent="0.2">
      <c r="BC5840" s="120"/>
      <c r="BD5840" s="120"/>
      <c r="BE5840" s="120"/>
      <c r="BF5840" s="120"/>
      <c r="BG5840" s="117"/>
      <c r="BH5840" s="117"/>
    </row>
    <row r="5841" spans="55:60" x14ac:dyDescent="0.2">
      <c r="BC5841" s="120"/>
      <c r="BD5841" s="120"/>
      <c r="BE5841" s="120"/>
      <c r="BF5841" s="120"/>
      <c r="BG5841" s="117"/>
      <c r="BH5841" s="117"/>
    </row>
    <row r="5842" spans="55:60" x14ac:dyDescent="0.2">
      <c r="BC5842" s="120"/>
      <c r="BD5842" s="120"/>
      <c r="BE5842" s="120"/>
      <c r="BF5842" s="120"/>
      <c r="BG5842" s="117"/>
      <c r="BH5842" s="117"/>
    </row>
    <row r="5843" spans="55:60" x14ac:dyDescent="0.2">
      <c r="BC5843" s="120"/>
      <c r="BD5843" s="120"/>
      <c r="BE5843" s="120"/>
      <c r="BF5843" s="120"/>
      <c r="BG5843" s="117"/>
      <c r="BH5843" s="117"/>
    </row>
    <row r="5844" spans="55:60" x14ac:dyDescent="0.2">
      <c r="BC5844" s="120"/>
      <c r="BD5844" s="120"/>
      <c r="BE5844" s="120"/>
      <c r="BF5844" s="120"/>
      <c r="BG5844" s="117"/>
      <c r="BH5844" s="117"/>
    </row>
    <row r="5845" spans="55:60" x14ac:dyDescent="0.2">
      <c r="BC5845" s="120"/>
      <c r="BD5845" s="120"/>
      <c r="BE5845" s="120"/>
      <c r="BF5845" s="120"/>
      <c r="BG5845" s="117"/>
      <c r="BH5845" s="117"/>
    </row>
    <row r="5846" spans="55:60" x14ac:dyDescent="0.2">
      <c r="BC5846" s="120"/>
      <c r="BD5846" s="120"/>
      <c r="BE5846" s="120"/>
      <c r="BF5846" s="120"/>
      <c r="BG5846" s="117"/>
      <c r="BH5846" s="117"/>
    </row>
    <row r="5847" spans="55:60" x14ac:dyDescent="0.2">
      <c r="BC5847" s="120"/>
      <c r="BD5847" s="120"/>
      <c r="BE5847" s="120"/>
      <c r="BF5847" s="120"/>
      <c r="BG5847" s="117"/>
      <c r="BH5847" s="117"/>
    </row>
    <row r="5848" spans="55:60" x14ac:dyDescent="0.2">
      <c r="BC5848" s="120"/>
      <c r="BD5848" s="120"/>
      <c r="BE5848" s="120"/>
      <c r="BF5848" s="120"/>
      <c r="BG5848" s="117"/>
      <c r="BH5848" s="117"/>
    </row>
    <row r="5849" spans="55:60" x14ac:dyDescent="0.2">
      <c r="BC5849" s="120"/>
      <c r="BD5849" s="120"/>
      <c r="BE5849" s="120"/>
      <c r="BF5849" s="120"/>
      <c r="BG5849" s="117"/>
      <c r="BH5849" s="117"/>
    </row>
    <row r="5850" spans="55:60" x14ac:dyDescent="0.2">
      <c r="BC5850" s="120"/>
      <c r="BD5850" s="120"/>
      <c r="BE5850" s="120"/>
      <c r="BF5850" s="120"/>
      <c r="BG5850" s="117"/>
      <c r="BH5850" s="117"/>
    </row>
    <row r="5851" spans="55:60" x14ac:dyDescent="0.2">
      <c r="BC5851" s="120"/>
      <c r="BD5851" s="120"/>
      <c r="BE5851" s="120"/>
      <c r="BF5851" s="120"/>
      <c r="BG5851" s="117"/>
      <c r="BH5851" s="117"/>
    </row>
    <row r="5852" spans="55:60" x14ac:dyDescent="0.2">
      <c r="BC5852" s="120"/>
      <c r="BD5852" s="120"/>
      <c r="BE5852" s="120"/>
      <c r="BF5852" s="120"/>
      <c r="BG5852" s="117"/>
      <c r="BH5852" s="117"/>
    </row>
    <row r="5853" spans="55:60" x14ac:dyDescent="0.2">
      <c r="BC5853" s="120"/>
      <c r="BD5853" s="120"/>
      <c r="BE5853" s="120"/>
      <c r="BF5853" s="120"/>
      <c r="BG5853" s="117"/>
      <c r="BH5853" s="117"/>
    </row>
    <row r="5854" spans="55:60" x14ac:dyDescent="0.2">
      <c r="BC5854" s="120"/>
      <c r="BD5854" s="120"/>
      <c r="BE5854" s="120"/>
      <c r="BF5854" s="120"/>
      <c r="BG5854" s="117"/>
      <c r="BH5854" s="117"/>
    </row>
    <row r="5855" spans="55:60" x14ac:dyDescent="0.2">
      <c r="BC5855" s="120"/>
      <c r="BD5855" s="120"/>
      <c r="BE5855" s="120"/>
      <c r="BF5855" s="120"/>
      <c r="BG5855" s="117"/>
      <c r="BH5855" s="117"/>
    </row>
    <row r="5856" spans="55:60" x14ac:dyDescent="0.2">
      <c r="BC5856" s="120"/>
      <c r="BD5856" s="120"/>
      <c r="BE5856" s="120"/>
      <c r="BF5856" s="120"/>
      <c r="BG5856" s="117"/>
      <c r="BH5856" s="117"/>
    </row>
    <row r="5857" spans="55:60" x14ac:dyDescent="0.2">
      <c r="BC5857" s="120"/>
      <c r="BD5857" s="120"/>
      <c r="BE5857" s="120"/>
      <c r="BF5857" s="120"/>
      <c r="BG5857" s="117"/>
      <c r="BH5857" s="117"/>
    </row>
    <row r="5858" spans="55:60" x14ac:dyDescent="0.2">
      <c r="BC5858" s="120"/>
      <c r="BD5858" s="120"/>
      <c r="BE5858" s="120"/>
      <c r="BF5858" s="120"/>
      <c r="BG5858" s="117"/>
      <c r="BH5858" s="117"/>
    </row>
    <row r="5859" spans="55:60" x14ac:dyDescent="0.2">
      <c r="BC5859" s="120"/>
      <c r="BD5859" s="120"/>
      <c r="BE5859" s="120"/>
      <c r="BF5859" s="120"/>
      <c r="BG5859" s="117"/>
      <c r="BH5859" s="117"/>
    </row>
    <row r="5860" spans="55:60" x14ac:dyDescent="0.2">
      <c r="BC5860" s="120"/>
      <c r="BD5860" s="120"/>
      <c r="BE5860" s="120"/>
      <c r="BF5860" s="120"/>
      <c r="BG5860" s="117"/>
      <c r="BH5860" s="117"/>
    </row>
    <row r="5861" spans="55:60" x14ac:dyDescent="0.2">
      <c r="BC5861" s="120"/>
      <c r="BD5861" s="120"/>
      <c r="BE5861" s="120"/>
      <c r="BF5861" s="120"/>
      <c r="BG5861" s="117"/>
      <c r="BH5861" s="117"/>
    </row>
    <row r="5862" spans="55:60" x14ac:dyDescent="0.2">
      <c r="BC5862" s="120"/>
      <c r="BD5862" s="120"/>
      <c r="BE5862" s="120"/>
      <c r="BF5862" s="120"/>
      <c r="BG5862" s="117"/>
      <c r="BH5862" s="117"/>
    </row>
    <row r="5863" spans="55:60" x14ac:dyDescent="0.2">
      <c r="BC5863" s="120"/>
      <c r="BD5863" s="120"/>
      <c r="BE5863" s="120"/>
      <c r="BF5863" s="120"/>
      <c r="BG5863" s="117"/>
      <c r="BH5863" s="117"/>
    </row>
    <row r="5864" spans="55:60" x14ac:dyDescent="0.2">
      <c r="BC5864" s="120"/>
      <c r="BD5864" s="120"/>
      <c r="BE5864" s="120"/>
      <c r="BF5864" s="120"/>
      <c r="BG5864" s="117"/>
      <c r="BH5864" s="117"/>
    </row>
    <row r="5865" spans="55:60" x14ac:dyDescent="0.2">
      <c r="BC5865" s="120"/>
      <c r="BD5865" s="120"/>
      <c r="BE5865" s="120"/>
      <c r="BF5865" s="120"/>
      <c r="BG5865" s="117"/>
      <c r="BH5865" s="117"/>
    </row>
    <row r="5866" spans="55:60" x14ac:dyDescent="0.2">
      <c r="BC5866" s="120"/>
      <c r="BD5866" s="120"/>
      <c r="BE5866" s="120"/>
      <c r="BF5866" s="120"/>
      <c r="BG5866" s="117"/>
      <c r="BH5866" s="117"/>
    </row>
    <row r="5867" spans="55:60" x14ac:dyDescent="0.2">
      <c r="BC5867" s="120"/>
      <c r="BD5867" s="120"/>
      <c r="BE5867" s="120"/>
      <c r="BF5867" s="120"/>
      <c r="BG5867" s="117"/>
      <c r="BH5867" s="117"/>
    </row>
    <row r="5868" spans="55:60" x14ac:dyDescent="0.2">
      <c r="BC5868" s="120"/>
      <c r="BD5868" s="120"/>
      <c r="BE5868" s="120"/>
      <c r="BF5868" s="120"/>
      <c r="BG5868" s="117"/>
      <c r="BH5868" s="117"/>
    </row>
    <row r="5869" spans="55:60" x14ac:dyDescent="0.2">
      <c r="BC5869" s="120"/>
      <c r="BD5869" s="120"/>
      <c r="BE5869" s="120"/>
      <c r="BF5869" s="120"/>
      <c r="BG5869" s="117"/>
      <c r="BH5869" s="117"/>
    </row>
    <row r="5870" spans="55:60" x14ac:dyDescent="0.2">
      <c r="BC5870" s="120"/>
      <c r="BD5870" s="120"/>
      <c r="BE5870" s="120"/>
      <c r="BF5870" s="120"/>
      <c r="BG5870" s="117"/>
      <c r="BH5870" s="117"/>
    </row>
    <row r="5871" spans="55:60" x14ac:dyDescent="0.2">
      <c r="BC5871" s="120"/>
      <c r="BD5871" s="120"/>
      <c r="BE5871" s="120"/>
      <c r="BF5871" s="120"/>
      <c r="BG5871" s="117"/>
      <c r="BH5871" s="117"/>
    </row>
    <row r="5872" spans="55:60" x14ac:dyDescent="0.2">
      <c r="BC5872" s="120"/>
      <c r="BD5872" s="120"/>
      <c r="BE5872" s="120"/>
      <c r="BF5872" s="120"/>
      <c r="BG5872" s="117"/>
      <c r="BH5872" s="117"/>
    </row>
    <row r="5873" spans="55:60" x14ac:dyDescent="0.2">
      <c r="BC5873" s="120"/>
      <c r="BD5873" s="120"/>
      <c r="BE5873" s="120"/>
      <c r="BF5873" s="120"/>
      <c r="BG5873" s="117"/>
      <c r="BH5873" s="117"/>
    </row>
    <row r="5874" spans="55:60" x14ac:dyDescent="0.2">
      <c r="BC5874" s="120"/>
      <c r="BD5874" s="120"/>
      <c r="BE5874" s="120"/>
      <c r="BF5874" s="120"/>
      <c r="BG5874" s="117"/>
      <c r="BH5874" s="117"/>
    </row>
    <row r="5875" spans="55:60" x14ac:dyDescent="0.2">
      <c r="BC5875" s="120"/>
      <c r="BD5875" s="120"/>
      <c r="BE5875" s="120"/>
      <c r="BF5875" s="120"/>
      <c r="BG5875" s="117"/>
      <c r="BH5875" s="117"/>
    </row>
    <row r="5876" spans="55:60" x14ac:dyDescent="0.2">
      <c r="BC5876" s="120"/>
      <c r="BD5876" s="120"/>
      <c r="BE5876" s="120"/>
      <c r="BF5876" s="120"/>
      <c r="BG5876" s="117"/>
      <c r="BH5876" s="117"/>
    </row>
    <row r="5877" spans="55:60" x14ac:dyDescent="0.2">
      <c r="BC5877" s="120"/>
      <c r="BD5877" s="120"/>
      <c r="BE5877" s="120"/>
      <c r="BF5877" s="120"/>
      <c r="BG5877" s="117"/>
      <c r="BH5877" s="117"/>
    </row>
    <row r="5878" spans="55:60" x14ac:dyDescent="0.2">
      <c r="BC5878" s="120"/>
      <c r="BD5878" s="120"/>
      <c r="BE5878" s="120"/>
      <c r="BF5878" s="120"/>
      <c r="BG5878" s="117"/>
      <c r="BH5878" s="117"/>
    </row>
    <row r="5879" spans="55:60" x14ac:dyDescent="0.2">
      <c r="BC5879" s="120"/>
      <c r="BD5879" s="120"/>
      <c r="BE5879" s="120"/>
      <c r="BF5879" s="120"/>
      <c r="BG5879" s="117"/>
      <c r="BH5879" s="117"/>
    </row>
    <row r="5880" spans="55:60" x14ac:dyDescent="0.2">
      <c r="BC5880" s="120"/>
      <c r="BD5880" s="120"/>
      <c r="BE5880" s="120"/>
      <c r="BF5880" s="120"/>
      <c r="BG5880" s="117"/>
      <c r="BH5880" s="117"/>
    </row>
    <row r="5881" spans="55:60" x14ac:dyDescent="0.2">
      <c r="BC5881" s="120"/>
      <c r="BD5881" s="120"/>
      <c r="BE5881" s="120"/>
      <c r="BF5881" s="120"/>
      <c r="BG5881" s="117"/>
      <c r="BH5881" s="117"/>
    </row>
    <row r="5882" spans="55:60" x14ac:dyDescent="0.2">
      <c r="BC5882" s="120"/>
      <c r="BD5882" s="120"/>
      <c r="BE5882" s="120"/>
      <c r="BF5882" s="120"/>
      <c r="BG5882" s="117"/>
      <c r="BH5882" s="117"/>
    </row>
    <row r="5883" spans="55:60" x14ac:dyDescent="0.2">
      <c r="BC5883" s="120"/>
      <c r="BD5883" s="120"/>
      <c r="BE5883" s="120"/>
      <c r="BF5883" s="120"/>
      <c r="BG5883" s="117"/>
      <c r="BH5883" s="117"/>
    </row>
    <row r="5884" spans="55:60" x14ac:dyDescent="0.2">
      <c r="BC5884" s="120"/>
      <c r="BD5884" s="120"/>
      <c r="BE5884" s="120"/>
      <c r="BF5884" s="120"/>
      <c r="BG5884" s="117"/>
      <c r="BH5884" s="117"/>
    </row>
    <row r="5885" spans="55:60" x14ac:dyDescent="0.2">
      <c r="BC5885" s="120"/>
      <c r="BD5885" s="120"/>
      <c r="BE5885" s="120"/>
      <c r="BF5885" s="120"/>
      <c r="BG5885" s="117"/>
      <c r="BH5885" s="117"/>
    </row>
    <row r="5886" spans="55:60" x14ac:dyDescent="0.2">
      <c r="BC5886" s="120"/>
      <c r="BD5886" s="120"/>
      <c r="BE5886" s="120"/>
      <c r="BF5886" s="120"/>
      <c r="BG5886" s="117"/>
      <c r="BH5886" s="117"/>
    </row>
    <row r="5887" spans="55:60" x14ac:dyDescent="0.2">
      <c r="BC5887" s="120"/>
      <c r="BD5887" s="120"/>
      <c r="BE5887" s="120"/>
      <c r="BF5887" s="120"/>
      <c r="BG5887" s="117"/>
      <c r="BH5887" s="117"/>
    </row>
    <row r="5888" spans="55:60" x14ac:dyDescent="0.2">
      <c r="BC5888" s="120"/>
      <c r="BD5888" s="120"/>
      <c r="BE5888" s="120"/>
      <c r="BF5888" s="120"/>
      <c r="BG5888" s="117"/>
      <c r="BH5888" s="117"/>
    </row>
    <row r="5889" spans="55:60" x14ac:dyDescent="0.2">
      <c r="BC5889" s="120"/>
      <c r="BD5889" s="120"/>
      <c r="BE5889" s="120"/>
      <c r="BF5889" s="120"/>
      <c r="BG5889" s="117"/>
      <c r="BH5889" s="117"/>
    </row>
    <row r="5890" spans="55:60" x14ac:dyDescent="0.2">
      <c r="BC5890" s="120"/>
      <c r="BD5890" s="120"/>
      <c r="BE5890" s="120"/>
      <c r="BF5890" s="120"/>
      <c r="BG5890" s="117"/>
      <c r="BH5890" s="117"/>
    </row>
    <row r="5891" spans="55:60" x14ac:dyDescent="0.2">
      <c r="BC5891" s="120"/>
      <c r="BD5891" s="120"/>
      <c r="BE5891" s="120"/>
      <c r="BF5891" s="120"/>
      <c r="BG5891" s="117"/>
      <c r="BH5891" s="117"/>
    </row>
    <row r="5892" spans="55:60" x14ac:dyDescent="0.2">
      <c r="BC5892" s="120"/>
      <c r="BD5892" s="120"/>
      <c r="BE5892" s="120"/>
      <c r="BF5892" s="120"/>
      <c r="BG5892" s="117"/>
      <c r="BH5892" s="117"/>
    </row>
    <row r="5893" spans="55:60" x14ac:dyDescent="0.2">
      <c r="BC5893" s="120"/>
      <c r="BD5893" s="120"/>
      <c r="BE5893" s="120"/>
      <c r="BF5893" s="120"/>
      <c r="BG5893" s="117"/>
      <c r="BH5893" s="117"/>
    </row>
    <row r="5894" spans="55:60" x14ac:dyDescent="0.2">
      <c r="BC5894" s="120"/>
      <c r="BD5894" s="120"/>
      <c r="BE5894" s="120"/>
      <c r="BF5894" s="120"/>
      <c r="BG5894" s="117"/>
      <c r="BH5894" s="117"/>
    </row>
    <row r="5895" spans="55:60" x14ac:dyDescent="0.2">
      <c r="BC5895" s="120"/>
      <c r="BD5895" s="120"/>
      <c r="BE5895" s="120"/>
      <c r="BF5895" s="120"/>
      <c r="BG5895" s="117"/>
      <c r="BH5895" s="117"/>
    </row>
    <row r="5896" spans="55:60" x14ac:dyDescent="0.2">
      <c r="BC5896" s="120"/>
      <c r="BD5896" s="120"/>
      <c r="BE5896" s="120"/>
      <c r="BF5896" s="120"/>
      <c r="BG5896" s="117"/>
      <c r="BH5896" s="117"/>
    </row>
    <row r="5897" spans="55:60" x14ac:dyDescent="0.2">
      <c r="BC5897" s="120"/>
      <c r="BD5897" s="120"/>
      <c r="BE5897" s="120"/>
      <c r="BF5897" s="120"/>
      <c r="BG5897" s="117"/>
      <c r="BH5897" s="117"/>
    </row>
    <row r="5898" spans="55:60" x14ac:dyDescent="0.2">
      <c r="BC5898" s="120"/>
      <c r="BD5898" s="120"/>
      <c r="BE5898" s="120"/>
      <c r="BF5898" s="120"/>
      <c r="BG5898" s="117"/>
      <c r="BH5898" s="117"/>
    </row>
    <row r="5899" spans="55:60" x14ac:dyDescent="0.2">
      <c r="BC5899" s="120"/>
      <c r="BD5899" s="120"/>
      <c r="BE5899" s="120"/>
      <c r="BF5899" s="120"/>
      <c r="BG5899" s="117"/>
      <c r="BH5899" s="117"/>
    </row>
    <row r="5900" spans="55:60" x14ac:dyDescent="0.2">
      <c r="BC5900" s="120"/>
      <c r="BD5900" s="120"/>
      <c r="BE5900" s="120"/>
      <c r="BF5900" s="120"/>
      <c r="BG5900" s="117"/>
      <c r="BH5900" s="117"/>
    </row>
    <row r="5901" spans="55:60" x14ac:dyDescent="0.2">
      <c r="BC5901" s="120"/>
      <c r="BD5901" s="120"/>
      <c r="BE5901" s="120"/>
      <c r="BF5901" s="120"/>
      <c r="BG5901" s="117"/>
      <c r="BH5901" s="117"/>
    </row>
    <row r="5902" spans="55:60" x14ac:dyDescent="0.2">
      <c r="BC5902" s="120"/>
      <c r="BD5902" s="120"/>
      <c r="BE5902" s="120"/>
      <c r="BF5902" s="120"/>
      <c r="BG5902" s="117"/>
      <c r="BH5902" s="117"/>
    </row>
    <row r="5903" spans="55:60" x14ac:dyDescent="0.2">
      <c r="BC5903" s="120"/>
      <c r="BD5903" s="120"/>
      <c r="BE5903" s="120"/>
      <c r="BF5903" s="120"/>
      <c r="BG5903" s="117"/>
      <c r="BH5903" s="117"/>
    </row>
    <row r="5904" spans="55:60" x14ac:dyDescent="0.2">
      <c r="BC5904" s="120"/>
      <c r="BD5904" s="120"/>
      <c r="BE5904" s="120"/>
      <c r="BF5904" s="120"/>
      <c r="BG5904" s="117"/>
      <c r="BH5904" s="117"/>
    </row>
    <row r="5905" spans="55:60" x14ac:dyDescent="0.2">
      <c r="BC5905" s="120"/>
      <c r="BD5905" s="120"/>
      <c r="BE5905" s="120"/>
      <c r="BF5905" s="120"/>
      <c r="BG5905" s="117"/>
      <c r="BH5905" s="117"/>
    </row>
    <row r="5906" spans="55:60" x14ac:dyDescent="0.2">
      <c r="BC5906" s="120"/>
      <c r="BD5906" s="120"/>
      <c r="BE5906" s="120"/>
      <c r="BF5906" s="120"/>
      <c r="BG5906" s="117"/>
      <c r="BH5906" s="117"/>
    </row>
    <row r="5907" spans="55:60" x14ac:dyDescent="0.2">
      <c r="BC5907" s="120"/>
      <c r="BD5907" s="120"/>
      <c r="BE5907" s="120"/>
      <c r="BF5907" s="120"/>
      <c r="BG5907" s="117"/>
      <c r="BH5907" s="117"/>
    </row>
    <row r="5908" spans="55:60" x14ac:dyDescent="0.2">
      <c r="BC5908" s="120"/>
      <c r="BD5908" s="120"/>
      <c r="BE5908" s="120"/>
      <c r="BF5908" s="120"/>
      <c r="BG5908" s="117"/>
      <c r="BH5908" s="117"/>
    </row>
    <row r="5909" spans="55:60" x14ac:dyDescent="0.2">
      <c r="BC5909" s="120"/>
      <c r="BD5909" s="120"/>
      <c r="BE5909" s="120"/>
      <c r="BF5909" s="120"/>
      <c r="BG5909" s="117"/>
      <c r="BH5909" s="117"/>
    </row>
    <row r="5910" spans="55:60" x14ac:dyDescent="0.2">
      <c r="BC5910" s="120"/>
      <c r="BD5910" s="120"/>
      <c r="BE5910" s="120"/>
      <c r="BF5910" s="120"/>
      <c r="BG5910" s="117"/>
      <c r="BH5910" s="117"/>
    </row>
    <row r="5911" spans="55:60" x14ac:dyDescent="0.2">
      <c r="BC5911" s="120"/>
      <c r="BD5911" s="120"/>
      <c r="BE5911" s="120"/>
      <c r="BF5911" s="120"/>
      <c r="BG5911" s="117"/>
      <c r="BH5911" s="117"/>
    </row>
    <row r="5912" spans="55:60" x14ac:dyDescent="0.2">
      <c r="BC5912" s="120"/>
      <c r="BD5912" s="120"/>
      <c r="BE5912" s="120"/>
      <c r="BF5912" s="120"/>
      <c r="BG5912" s="117"/>
      <c r="BH5912" s="117"/>
    </row>
    <row r="5913" spans="55:60" x14ac:dyDescent="0.2">
      <c r="BC5913" s="120"/>
      <c r="BD5913" s="120"/>
      <c r="BE5913" s="120"/>
      <c r="BF5913" s="120"/>
      <c r="BG5913" s="117"/>
      <c r="BH5913" s="117"/>
    </row>
    <row r="5914" spans="55:60" x14ac:dyDescent="0.2">
      <c r="BC5914" s="120"/>
      <c r="BD5914" s="120"/>
      <c r="BE5914" s="120"/>
      <c r="BF5914" s="120"/>
      <c r="BG5914" s="117"/>
      <c r="BH5914" s="117"/>
    </row>
    <row r="5915" spans="55:60" x14ac:dyDescent="0.2">
      <c r="BC5915" s="120"/>
      <c r="BD5915" s="120"/>
      <c r="BE5915" s="120"/>
      <c r="BF5915" s="120"/>
      <c r="BG5915" s="117"/>
      <c r="BH5915" s="117"/>
    </row>
    <row r="5916" spans="55:60" x14ac:dyDescent="0.2">
      <c r="BC5916" s="120"/>
      <c r="BD5916" s="120"/>
      <c r="BE5916" s="120"/>
      <c r="BF5916" s="120"/>
      <c r="BG5916" s="117"/>
      <c r="BH5916" s="117"/>
    </row>
    <row r="5917" spans="55:60" x14ac:dyDescent="0.2">
      <c r="BC5917" s="120"/>
      <c r="BD5917" s="120"/>
      <c r="BE5917" s="120"/>
      <c r="BF5917" s="120"/>
      <c r="BG5917" s="117"/>
      <c r="BH5917" s="117"/>
    </row>
    <row r="5918" spans="55:60" x14ac:dyDescent="0.2">
      <c r="BC5918" s="120"/>
      <c r="BD5918" s="120"/>
      <c r="BE5918" s="120"/>
      <c r="BF5918" s="120"/>
      <c r="BG5918" s="117"/>
      <c r="BH5918" s="117"/>
    </row>
    <row r="5919" spans="55:60" x14ac:dyDescent="0.2">
      <c r="BC5919" s="120"/>
      <c r="BD5919" s="120"/>
      <c r="BE5919" s="120"/>
      <c r="BF5919" s="120"/>
      <c r="BG5919" s="117"/>
      <c r="BH5919" s="117"/>
    </row>
    <row r="5920" spans="55:60" x14ac:dyDescent="0.2">
      <c r="BC5920" s="120"/>
      <c r="BD5920" s="120"/>
      <c r="BE5920" s="120"/>
      <c r="BF5920" s="120"/>
      <c r="BG5920" s="117"/>
      <c r="BH5920" s="117"/>
    </row>
    <row r="5921" spans="55:60" x14ac:dyDescent="0.2">
      <c r="BC5921" s="120"/>
      <c r="BD5921" s="120"/>
      <c r="BE5921" s="120"/>
      <c r="BF5921" s="120"/>
      <c r="BG5921" s="117"/>
      <c r="BH5921" s="117"/>
    </row>
    <row r="5922" spans="55:60" x14ac:dyDescent="0.2">
      <c r="BC5922" s="120"/>
      <c r="BD5922" s="120"/>
      <c r="BE5922" s="120"/>
      <c r="BF5922" s="120"/>
      <c r="BG5922" s="117"/>
      <c r="BH5922" s="117"/>
    </row>
    <row r="5923" spans="55:60" x14ac:dyDescent="0.2">
      <c r="BC5923" s="120"/>
      <c r="BD5923" s="120"/>
      <c r="BE5923" s="120"/>
      <c r="BF5923" s="120"/>
      <c r="BG5923" s="117"/>
      <c r="BH5923" s="117"/>
    </row>
    <row r="5924" spans="55:60" x14ac:dyDescent="0.2">
      <c r="BC5924" s="120"/>
      <c r="BD5924" s="120"/>
      <c r="BE5924" s="120"/>
      <c r="BF5924" s="120"/>
      <c r="BG5924" s="117"/>
      <c r="BH5924" s="117"/>
    </row>
    <row r="5925" spans="55:60" x14ac:dyDescent="0.2">
      <c r="BC5925" s="120"/>
      <c r="BD5925" s="120"/>
      <c r="BE5925" s="120"/>
      <c r="BF5925" s="120"/>
      <c r="BG5925" s="117"/>
      <c r="BH5925" s="117"/>
    </row>
    <row r="5926" spans="55:60" x14ac:dyDescent="0.2">
      <c r="BC5926" s="120"/>
      <c r="BD5926" s="120"/>
      <c r="BE5926" s="120"/>
      <c r="BF5926" s="120"/>
      <c r="BG5926" s="117"/>
      <c r="BH5926" s="117"/>
    </row>
    <row r="5927" spans="55:60" x14ac:dyDescent="0.2">
      <c r="BC5927" s="120"/>
      <c r="BD5927" s="120"/>
      <c r="BE5927" s="120"/>
      <c r="BF5927" s="120"/>
      <c r="BG5927" s="117"/>
      <c r="BH5927" s="117"/>
    </row>
    <row r="5928" spans="55:60" x14ac:dyDescent="0.2">
      <c r="BC5928" s="120"/>
      <c r="BD5928" s="120"/>
      <c r="BE5928" s="120"/>
      <c r="BF5928" s="120"/>
      <c r="BG5928" s="117"/>
      <c r="BH5928" s="117"/>
    </row>
    <row r="5929" spans="55:60" x14ac:dyDescent="0.2">
      <c r="BC5929" s="120"/>
      <c r="BD5929" s="120"/>
      <c r="BE5929" s="120"/>
      <c r="BF5929" s="120"/>
      <c r="BG5929" s="117"/>
      <c r="BH5929" s="117"/>
    </row>
    <row r="5930" spans="55:60" x14ac:dyDescent="0.2">
      <c r="BC5930" s="120"/>
      <c r="BD5930" s="120"/>
      <c r="BE5930" s="120"/>
      <c r="BF5930" s="120"/>
      <c r="BG5930" s="117"/>
      <c r="BH5930" s="117"/>
    </row>
    <row r="5931" spans="55:60" x14ac:dyDescent="0.2">
      <c r="BC5931" s="120"/>
      <c r="BD5931" s="120"/>
      <c r="BE5931" s="120"/>
      <c r="BF5931" s="120"/>
      <c r="BG5931" s="117"/>
      <c r="BH5931" s="117"/>
    </row>
    <row r="5932" spans="55:60" x14ac:dyDescent="0.2">
      <c r="BC5932" s="120"/>
      <c r="BD5932" s="120"/>
      <c r="BE5932" s="120"/>
      <c r="BF5932" s="120"/>
      <c r="BG5932" s="117"/>
      <c r="BH5932" s="117"/>
    </row>
    <row r="5933" spans="55:60" x14ac:dyDescent="0.2">
      <c r="BC5933" s="120"/>
      <c r="BD5933" s="120"/>
      <c r="BE5933" s="120"/>
      <c r="BF5933" s="120"/>
      <c r="BG5933" s="117"/>
      <c r="BH5933" s="117"/>
    </row>
    <row r="5934" spans="55:60" x14ac:dyDescent="0.2">
      <c r="BC5934" s="120"/>
      <c r="BD5934" s="120"/>
      <c r="BE5934" s="120"/>
      <c r="BF5934" s="120"/>
      <c r="BG5934" s="117"/>
      <c r="BH5934" s="117"/>
    </row>
    <row r="5935" spans="55:60" x14ac:dyDescent="0.2">
      <c r="BC5935" s="120"/>
      <c r="BD5935" s="120"/>
      <c r="BE5935" s="120"/>
      <c r="BF5935" s="120"/>
      <c r="BG5935" s="117"/>
      <c r="BH5935" s="117"/>
    </row>
    <row r="5936" spans="55:60" x14ac:dyDescent="0.2">
      <c r="BC5936" s="120"/>
      <c r="BD5936" s="120"/>
      <c r="BE5936" s="120"/>
      <c r="BF5936" s="120"/>
      <c r="BG5936" s="117"/>
      <c r="BH5936" s="117"/>
    </row>
    <row r="5937" spans="55:60" x14ac:dyDescent="0.2">
      <c r="BC5937" s="120"/>
      <c r="BD5937" s="120"/>
      <c r="BE5937" s="120"/>
      <c r="BF5937" s="120"/>
      <c r="BG5937" s="117"/>
      <c r="BH5937" s="117"/>
    </row>
    <row r="5938" spans="55:60" x14ac:dyDescent="0.2">
      <c r="BC5938" s="120"/>
      <c r="BD5938" s="120"/>
      <c r="BE5938" s="120"/>
      <c r="BF5938" s="120"/>
      <c r="BG5938" s="117"/>
      <c r="BH5938" s="117"/>
    </row>
    <row r="5939" spans="55:60" x14ac:dyDescent="0.2">
      <c r="BC5939" s="120"/>
      <c r="BD5939" s="120"/>
      <c r="BE5939" s="120"/>
      <c r="BF5939" s="120"/>
      <c r="BG5939" s="117"/>
      <c r="BH5939" s="117"/>
    </row>
    <row r="5940" spans="55:60" x14ac:dyDescent="0.2">
      <c r="BC5940" s="120"/>
      <c r="BD5940" s="120"/>
      <c r="BE5940" s="120"/>
      <c r="BF5940" s="120"/>
      <c r="BG5940" s="117"/>
      <c r="BH5940" s="117"/>
    </row>
    <row r="5941" spans="55:60" x14ac:dyDescent="0.2">
      <c r="BC5941" s="120"/>
      <c r="BD5941" s="120"/>
      <c r="BE5941" s="120"/>
      <c r="BF5941" s="120"/>
      <c r="BG5941" s="117"/>
      <c r="BH5941" s="117"/>
    </row>
    <row r="5942" spans="55:60" x14ac:dyDescent="0.2">
      <c r="BC5942" s="120"/>
      <c r="BD5942" s="120"/>
      <c r="BE5942" s="120"/>
      <c r="BF5942" s="120"/>
      <c r="BG5942" s="117"/>
      <c r="BH5942" s="117"/>
    </row>
    <row r="5943" spans="55:60" x14ac:dyDescent="0.2">
      <c r="BC5943" s="120"/>
      <c r="BD5943" s="120"/>
      <c r="BE5943" s="120"/>
      <c r="BF5943" s="120"/>
      <c r="BG5943" s="117"/>
      <c r="BH5943" s="117"/>
    </row>
    <row r="5944" spans="55:60" x14ac:dyDescent="0.2">
      <c r="BC5944" s="120"/>
      <c r="BD5944" s="120"/>
      <c r="BE5944" s="120"/>
      <c r="BF5944" s="120"/>
      <c r="BG5944" s="117"/>
      <c r="BH5944" s="117"/>
    </row>
    <row r="5945" spans="55:60" x14ac:dyDescent="0.2">
      <c r="BC5945" s="120"/>
      <c r="BD5945" s="120"/>
      <c r="BE5945" s="120"/>
      <c r="BF5945" s="120"/>
      <c r="BG5945" s="117"/>
      <c r="BH5945" s="117"/>
    </row>
    <row r="5946" spans="55:60" x14ac:dyDescent="0.2">
      <c r="BC5946" s="120"/>
      <c r="BD5946" s="120"/>
      <c r="BE5946" s="120"/>
      <c r="BF5946" s="120"/>
      <c r="BG5946" s="117"/>
      <c r="BH5946" s="117"/>
    </row>
    <row r="5947" spans="55:60" x14ac:dyDescent="0.2">
      <c r="BC5947" s="120"/>
      <c r="BD5947" s="120"/>
      <c r="BE5947" s="120"/>
      <c r="BF5947" s="120"/>
      <c r="BG5947" s="117"/>
      <c r="BH5947" s="117"/>
    </row>
    <row r="5948" spans="55:60" x14ac:dyDescent="0.2">
      <c r="BC5948" s="120"/>
      <c r="BD5948" s="120"/>
      <c r="BE5948" s="120"/>
      <c r="BF5948" s="120"/>
      <c r="BG5948" s="117"/>
      <c r="BH5948" s="117"/>
    </row>
    <row r="5949" spans="55:60" x14ac:dyDescent="0.2">
      <c r="BC5949" s="120"/>
      <c r="BD5949" s="120"/>
      <c r="BE5949" s="120"/>
      <c r="BF5949" s="120"/>
      <c r="BG5949" s="117"/>
      <c r="BH5949" s="117"/>
    </row>
    <row r="5950" spans="55:60" x14ac:dyDescent="0.2">
      <c r="BC5950" s="120"/>
      <c r="BD5950" s="120"/>
      <c r="BE5950" s="120"/>
      <c r="BF5950" s="120"/>
      <c r="BG5950" s="117"/>
      <c r="BH5950" s="117"/>
    </row>
    <row r="5951" spans="55:60" x14ac:dyDescent="0.2">
      <c r="BC5951" s="120"/>
      <c r="BD5951" s="120"/>
      <c r="BE5951" s="120"/>
      <c r="BF5951" s="120"/>
      <c r="BG5951" s="117"/>
      <c r="BH5951" s="117"/>
    </row>
    <row r="5952" spans="55:60" x14ac:dyDescent="0.2">
      <c r="BC5952" s="120"/>
      <c r="BD5952" s="120"/>
      <c r="BE5952" s="120"/>
      <c r="BF5952" s="120"/>
      <c r="BG5952" s="117"/>
      <c r="BH5952" s="117"/>
    </row>
    <row r="5953" spans="55:60" x14ac:dyDescent="0.2">
      <c r="BC5953" s="120"/>
      <c r="BD5953" s="120"/>
      <c r="BE5953" s="120"/>
      <c r="BF5953" s="120"/>
      <c r="BG5953" s="117"/>
      <c r="BH5953" s="117"/>
    </row>
    <row r="5954" spans="55:60" x14ac:dyDescent="0.2">
      <c r="BC5954" s="120"/>
      <c r="BD5954" s="120"/>
      <c r="BE5954" s="120"/>
      <c r="BF5954" s="120"/>
      <c r="BG5954" s="117"/>
      <c r="BH5954" s="117"/>
    </row>
    <row r="5955" spans="55:60" x14ac:dyDescent="0.2">
      <c r="BC5955" s="120"/>
      <c r="BD5955" s="120"/>
      <c r="BE5955" s="120"/>
      <c r="BF5955" s="120"/>
      <c r="BG5955" s="117"/>
      <c r="BH5955" s="117"/>
    </row>
    <row r="5956" spans="55:60" x14ac:dyDescent="0.2">
      <c r="BC5956" s="120"/>
      <c r="BD5956" s="120"/>
      <c r="BE5956" s="120"/>
      <c r="BF5956" s="120"/>
      <c r="BG5956" s="117"/>
      <c r="BH5956" s="117"/>
    </row>
    <row r="5957" spans="55:60" x14ac:dyDescent="0.2">
      <c r="BC5957" s="120"/>
      <c r="BD5957" s="120"/>
      <c r="BE5957" s="120"/>
      <c r="BF5957" s="120"/>
      <c r="BG5957" s="117"/>
      <c r="BH5957" s="117"/>
    </row>
    <row r="5958" spans="55:60" x14ac:dyDescent="0.2">
      <c r="BC5958" s="120"/>
      <c r="BD5958" s="120"/>
      <c r="BE5958" s="120"/>
      <c r="BF5958" s="120"/>
      <c r="BG5958" s="117"/>
      <c r="BH5958" s="117"/>
    </row>
    <row r="5959" spans="55:60" x14ac:dyDescent="0.2">
      <c r="BC5959" s="120"/>
      <c r="BD5959" s="120"/>
      <c r="BE5959" s="120"/>
      <c r="BF5959" s="120"/>
      <c r="BG5959" s="117"/>
      <c r="BH5959" s="117"/>
    </row>
    <row r="5960" spans="55:60" x14ac:dyDescent="0.2">
      <c r="BC5960" s="120"/>
      <c r="BD5960" s="120"/>
      <c r="BE5960" s="120"/>
      <c r="BF5960" s="120"/>
      <c r="BG5960" s="117"/>
      <c r="BH5960" s="117"/>
    </row>
    <row r="5961" spans="55:60" x14ac:dyDescent="0.2">
      <c r="BC5961" s="120"/>
      <c r="BD5961" s="120"/>
      <c r="BE5961" s="120"/>
      <c r="BF5961" s="120"/>
      <c r="BG5961" s="117"/>
      <c r="BH5961" s="117"/>
    </row>
    <row r="5962" spans="55:60" x14ac:dyDescent="0.2">
      <c r="BC5962" s="120"/>
      <c r="BD5962" s="120"/>
      <c r="BE5962" s="120"/>
      <c r="BF5962" s="120"/>
      <c r="BG5962" s="117"/>
      <c r="BH5962" s="117"/>
    </row>
    <row r="5963" spans="55:60" x14ac:dyDescent="0.2">
      <c r="BC5963" s="120"/>
      <c r="BD5963" s="120"/>
      <c r="BE5963" s="120"/>
      <c r="BF5963" s="120"/>
      <c r="BG5963" s="117"/>
      <c r="BH5963" s="117"/>
    </row>
    <row r="5964" spans="55:60" x14ac:dyDescent="0.2">
      <c r="BC5964" s="120"/>
      <c r="BD5964" s="120"/>
      <c r="BE5964" s="120"/>
      <c r="BF5964" s="120"/>
      <c r="BG5964" s="117"/>
      <c r="BH5964" s="117"/>
    </row>
    <row r="5965" spans="55:60" x14ac:dyDescent="0.2">
      <c r="BC5965" s="120"/>
      <c r="BD5965" s="120"/>
      <c r="BE5965" s="120"/>
      <c r="BF5965" s="120"/>
      <c r="BG5965" s="117"/>
      <c r="BH5965" s="117"/>
    </row>
    <row r="5966" spans="55:60" x14ac:dyDescent="0.2">
      <c r="BC5966" s="120"/>
      <c r="BD5966" s="120"/>
      <c r="BE5966" s="120"/>
      <c r="BF5966" s="120"/>
      <c r="BG5966" s="117"/>
      <c r="BH5966" s="117"/>
    </row>
    <row r="5967" spans="55:60" x14ac:dyDescent="0.2">
      <c r="BC5967" s="120"/>
      <c r="BD5967" s="120"/>
      <c r="BE5967" s="120"/>
      <c r="BF5967" s="120"/>
      <c r="BG5967" s="117"/>
      <c r="BH5967" s="117"/>
    </row>
    <row r="5968" spans="55:60" x14ac:dyDescent="0.2">
      <c r="BC5968" s="120"/>
      <c r="BD5968" s="120"/>
      <c r="BE5968" s="120"/>
      <c r="BF5968" s="120"/>
      <c r="BG5968" s="117"/>
      <c r="BH5968" s="117"/>
    </row>
    <row r="5969" spans="55:60" x14ac:dyDescent="0.2">
      <c r="BC5969" s="120"/>
      <c r="BD5969" s="120"/>
      <c r="BE5969" s="120"/>
      <c r="BF5969" s="120"/>
      <c r="BG5969" s="117"/>
      <c r="BH5969" s="117"/>
    </row>
    <row r="5970" spans="55:60" x14ac:dyDescent="0.2">
      <c r="BC5970" s="120"/>
      <c r="BD5970" s="120"/>
      <c r="BE5970" s="120"/>
      <c r="BF5970" s="120"/>
      <c r="BG5970" s="117"/>
      <c r="BH5970" s="117"/>
    </row>
    <row r="5971" spans="55:60" x14ac:dyDescent="0.2">
      <c r="BC5971" s="120"/>
      <c r="BD5971" s="120"/>
      <c r="BE5971" s="120"/>
      <c r="BF5971" s="120"/>
      <c r="BG5971" s="117"/>
      <c r="BH5971" s="117"/>
    </row>
    <row r="5972" spans="55:60" x14ac:dyDescent="0.2">
      <c r="BC5972" s="120"/>
      <c r="BD5972" s="120"/>
      <c r="BE5972" s="120"/>
      <c r="BF5972" s="120"/>
      <c r="BG5972" s="117"/>
      <c r="BH5972" s="117"/>
    </row>
    <row r="5973" spans="55:60" x14ac:dyDescent="0.2">
      <c r="BC5973" s="120"/>
      <c r="BD5973" s="120"/>
      <c r="BE5973" s="120"/>
      <c r="BF5973" s="120"/>
      <c r="BG5973" s="117"/>
      <c r="BH5973" s="117"/>
    </row>
    <row r="5974" spans="55:60" x14ac:dyDescent="0.2">
      <c r="BC5974" s="120"/>
      <c r="BD5974" s="120"/>
      <c r="BE5974" s="120"/>
      <c r="BF5974" s="120"/>
      <c r="BG5974" s="117"/>
      <c r="BH5974" s="117"/>
    </row>
    <row r="5975" spans="55:60" x14ac:dyDescent="0.2">
      <c r="BC5975" s="120"/>
      <c r="BD5975" s="120"/>
      <c r="BE5975" s="120"/>
      <c r="BF5975" s="120"/>
      <c r="BG5975" s="117"/>
      <c r="BH5975" s="117"/>
    </row>
    <row r="5976" spans="55:60" x14ac:dyDescent="0.2">
      <c r="BC5976" s="120"/>
      <c r="BD5976" s="120"/>
      <c r="BE5976" s="120"/>
      <c r="BF5976" s="120"/>
      <c r="BG5976" s="117"/>
      <c r="BH5976" s="117"/>
    </row>
    <row r="5977" spans="55:60" x14ac:dyDescent="0.2">
      <c r="BC5977" s="120"/>
      <c r="BD5977" s="120"/>
      <c r="BE5977" s="120"/>
      <c r="BF5977" s="120"/>
      <c r="BG5977" s="117"/>
      <c r="BH5977" s="117"/>
    </row>
    <row r="5978" spans="55:60" x14ac:dyDescent="0.2">
      <c r="BC5978" s="120"/>
      <c r="BD5978" s="120"/>
      <c r="BE5978" s="120"/>
      <c r="BF5978" s="120"/>
      <c r="BG5978" s="117"/>
      <c r="BH5978" s="117"/>
    </row>
    <row r="5979" spans="55:60" x14ac:dyDescent="0.2">
      <c r="BC5979" s="120"/>
      <c r="BD5979" s="120"/>
      <c r="BE5979" s="120"/>
      <c r="BF5979" s="120"/>
      <c r="BG5979" s="117"/>
      <c r="BH5979" s="117"/>
    </row>
    <row r="5980" spans="55:60" x14ac:dyDescent="0.2">
      <c r="BC5980" s="120"/>
      <c r="BD5980" s="120"/>
      <c r="BE5980" s="120"/>
      <c r="BF5980" s="120"/>
      <c r="BG5980" s="117"/>
      <c r="BH5980" s="117"/>
    </row>
    <row r="5981" spans="55:60" x14ac:dyDescent="0.2">
      <c r="BC5981" s="120"/>
      <c r="BD5981" s="120"/>
      <c r="BE5981" s="120"/>
      <c r="BF5981" s="120"/>
      <c r="BG5981" s="117"/>
      <c r="BH5981" s="117"/>
    </row>
    <row r="5982" spans="55:60" x14ac:dyDescent="0.2">
      <c r="BC5982" s="120"/>
      <c r="BD5982" s="120"/>
      <c r="BE5982" s="120"/>
      <c r="BF5982" s="120"/>
      <c r="BG5982" s="117"/>
      <c r="BH5982" s="117"/>
    </row>
    <row r="5983" spans="55:60" x14ac:dyDescent="0.2">
      <c r="BC5983" s="120"/>
      <c r="BD5983" s="120"/>
      <c r="BE5983" s="120"/>
      <c r="BF5983" s="120"/>
      <c r="BG5983" s="117"/>
      <c r="BH5983" s="117"/>
    </row>
    <row r="5984" spans="55:60" x14ac:dyDescent="0.2">
      <c r="BC5984" s="120"/>
      <c r="BD5984" s="120"/>
      <c r="BE5984" s="120"/>
      <c r="BF5984" s="120"/>
      <c r="BG5984" s="117"/>
      <c r="BH5984" s="117"/>
    </row>
    <row r="5985" spans="55:60" x14ac:dyDescent="0.2">
      <c r="BC5985" s="120"/>
      <c r="BD5985" s="120"/>
      <c r="BE5985" s="120"/>
      <c r="BF5985" s="120"/>
      <c r="BG5985" s="117"/>
      <c r="BH5985" s="117"/>
    </row>
    <row r="5986" spans="55:60" x14ac:dyDescent="0.2">
      <c r="BC5986" s="120"/>
      <c r="BD5986" s="120"/>
      <c r="BE5986" s="120"/>
      <c r="BF5986" s="120"/>
      <c r="BG5986" s="117"/>
      <c r="BH5986" s="117"/>
    </row>
    <row r="5987" spans="55:60" x14ac:dyDescent="0.2">
      <c r="BC5987" s="120"/>
      <c r="BD5987" s="120"/>
      <c r="BE5987" s="120"/>
      <c r="BF5987" s="120"/>
      <c r="BG5987" s="117"/>
      <c r="BH5987" s="117"/>
    </row>
    <row r="5988" spans="55:60" x14ac:dyDescent="0.2">
      <c r="BC5988" s="120"/>
      <c r="BD5988" s="120"/>
      <c r="BE5988" s="120"/>
      <c r="BF5988" s="120"/>
      <c r="BG5988" s="117"/>
      <c r="BH5988" s="117"/>
    </row>
    <row r="5989" spans="55:60" x14ac:dyDescent="0.2">
      <c r="BC5989" s="120"/>
      <c r="BD5989" s="120"/>
      <c r="BE5989" s="120"/>
      <c r="BF5989" s="120"/>
      <c r="BG5989" s="117"/>
      <c r="BH5989" s="117"/>
    </row>
    <row r="5990" spans="55:60" x14ac:dyDescent="0.2">
      <c r="BC5990" s="120"/>
      <c r="BD5990" s="120"/>
      <c r="BE5990" s="120"/>
      <c r="BF5990" s="120"/>
      <c r="BG5990" s="117"/>
      <c r="BH5990" s="117"/>
    </row>
    <row r="5991" spans="55:60" x14ac:dyDescent="0.2">
      <c r="BC5991" s="120"/>
      <c r="BD5991" s="120"/>
      <c r="BE5991" s="120"/>
      <c r="BF5991" s="120"/>
      <c r="BG5991" s="117"/>
      <c r="BH5991" s="117"/>
    </row>
    <row r="5992" spans="55:60" x14ac:dyDescent="0.2">
      <c r="BC5992" s="120"/>
      <c r="BD5992" s="120"/>
      <c r="BE5992" s="120"/>
      <c r="BF5992" s="120"/>
      <c r="BG5992" s="117"/>
      <c r="BH5992" s="117"/>
    </row>
    <row r="5993" spans="55:60" x14ac:dyDescent="0.2">
      <c r="BC5993" s="120"/>
      <c r="BD5993" s="120"/>
      <c r="BE5993" s="120"/>
      <c r="BF5993" s="120"/>
      <c r="BG5993" s="117"/>
      <c r="BH5993" s="117"/>
    </row>
    <row r="5994" spans="55:60" x14ac:dyDescent="0.2">
      <c r="BC5994" s="120"/>
      <c r="BD5994" s="120"/>
      <c r="BE5994" s="120"/>
      <c r="BF5994" s="120"/>
      <c r="BG5994" s="117"/>
      <c r="BH5994" s="117"/>
    </row>
    <row r="5995" spans="55:60" x14ac:dyDescent="0.2">
      <c r="BC5995" s="120"/>
      <c r="BD5995" s="120"/>
      <c r="BE5995" s="120"/>
      <c r="BF5995" s="120"/>
      <c r="BG5995" s="117"/>
      <c r="BH5995" s="117"/>
    </row>
    <row r="5996" spans="55:60" x14ac:dyDescent="0.2">
      <c r="BC5996" s="120"/>
      <c r="BD5996" s="120"/>
      <c r="BE5996" s="120"/>
      <c r="BF5996" s="120"/>
      <c r="BG5996" s="117"/>
      <c r="BH5996" s="117"/>
    </row>
    <row r="5997" spans="55:60" x14ac:dyDescent="0.2">
      <c r="BC5997" s="120"/>
      <c r="BD5997" s="120"/>
      <c r="BE5997" s="120"/>
      <c r="BF5997" s="120"/>
      <c r="BG5997" s="117"/>
      <c r="BH5997" s="117"/>
    </row>
    <row r="5998" spans="55:60" x14ac:dyDescent="0.2">
      <c r="BC5998" s="120"/>
      <c r="BD5998" s="120"/>
      <c r="BE5998" s="120"/>
      <c r="BF5998" s="120"/>
      <c r="BG5998" s="117"/>
      <c r="BH5998" s="117"/>
    </row>
    <row r="5999" spans="55:60" x14ac:dyDescent="0.2">
      <c r="BC5999" s="120"/>
      <c r="BD5999" s="120"/>
      <c r="BE5999" s="120"/>
      <c r="BF5999" s="120"/>
      <c r="BG5999" s="117"/>
      <c r="BH5999" s="117"/>
    </row>
    <row r="6000" spans="55:60" x14ac:dyDescent="0.2">
      <c r="BC6000" s="120"/>
      <c r="BD6000" s="120"/>
      <c r="BE6000" s="120"/>
      <c r="BF6000" s="120"/>
      <c r="BG6000" s="117"/>
      <c r="BH6000" s="117"/>
    </row>
    <row r="6001" spans="55:60" x14ac:dyDescent="0.2">
      <c r="BC6001" s="120"/>
      <c r="BD6001" s="120"/>
      <c r="BE6001" s="120"/>
      <c r="BF6001" s="120"/>
      <c r="BG6001" s="117"/>
      <c r="BH6001" s="117"/>
    </row>
    <row r="6002" spans="55:60" x14ac:dyDescent="0.2">
      <c r="BC6002" s="120"/>
      <c r="BD6002" s="120"/>
      <c r="BE6002" s="120"/>
      <c r="BF6002" s="120"/>
      <c r="BG6002" s="117"/>
      <c r="BH6002" s="117"/>
    </row>
    <row r="6003" spans="55:60" x14ac:dyDescent="0.2">
      <c r="BC6003" s="120"/>
      <c r="BD6003" s="120"/>
      <c r="BE6003" s="120"/>
      <c r="BF6003" s="120"/>
      <c r="BG6003" s="117"/>
      <c r="BH6003" s="117"/>
    </row>
    <row r="6004" spans="55:60" x14ac:dyDescent="0.2">
      <c r="BC6004" s="120"/>
      <c r="BD6004" s="120"/>
      <c r="BE6004" s="120"/>
      <c r="BF6004" s="120"/>
      <c r="BG6004" s="117"/>
      <c r="BH6004" s="117"/>
    </row>
    <row r="6005" spans="55:60" x14ac:dyDescent="0.2">
      <c r="BC6005" s="120"/>
      <c r="BD6005" s="120"/>
      <c r="BE6005" s="120"/>
      <c r="BF6005" s="120"/>
      <c r="BG6005" s="117"/>
      <c r="BH6005" s="117"/>
    </row>
    <row r="6006" spans="55:60" x14ac:dyDescent="0.2">
      <c r="BC6006" s="120"/>
      <c r="BD6006" s="120"/>
      <c r="BE6006" s="120"/>
      <c r="BF6006" s="120"/>
      <c r="BG6006" s="117"/>
      <c r="BH6006" s="117"/>
    </row>
    <row r="6007" spans="55:60" x14ac:dyDescent="0.2">
      <c r="BC6007" s="120"/>
      <c r="BD6007" s="120"/>
      <c r="BE6007" s="120"/>
      <c r="BF6007" s="120"/>
      <c r="BG6007" s="117"/>
      <c r="BH6007" s="117"/>
    </row>
    <row r="6008" spans="55:60" x14ac:dyDescent="0.2">
      <c r="BC6008" s="120"/>
      <c r="BD6008" s="120"/>
      <c r="BE6008" s="120"/>
      <c r="BF6008" s="120"/>
      <c r="BG6008" s="117"/>
      <c r="BH6008" s="117"/>
    </row>
    <row r="6009" spans="55:60" x14ac:dyDescent="0.2">
      <c r="BC6009" s="120"/>
      <c r="BD6009" s="120"/>
      <c r="BE6009" s="120"/>
      <c r="BF6009" s="120"/>
      <c r="BG6009" s="117"/>
      <c r="BH6009" s="117"/>
    </row>
    <row r="6010" spans="55:60" x14ac:dyDescent="0.2">
      <c r="BC6010" s="120"/>
      <c r="BD6010" s="120"/>
      <c r="BE6010" s="120"/>
      <c r="BF6010" s="120"/>
      <c r="BG6010" s="117"/>
      <c r="BH6010" s="117"/>
    </row>
    <row r="6011" spans="55:60" x14ac:dyDescent="0.2">
      <c r="BC6011" s="120"/>
      <c r="BD6011" s="120"/>
      <c r="BE6011" s="120"/>
      <c r="BF6011" s="120"/>
      <c r="BG6011" s="117"/>
      <c r="BH6011" s="117"/>
    </row>
    <row r="6012" spans="55:60" x14ac:dyDescent="0.2">
      <c r="BC6012" s="120"/>
      <c r="BD6012" s="120"/>
      <c r="BE6012" s="120"/>
      <c r="BF6012" s="120"/>
      <c r="BG6012" s="117"/>
      <c r="BH6012" s="117"/>
    </row>
    <row r="6013" spans="55:60" x14ac:dyDescent="0.2">
      <c r="BC6013" s="120"/>
      <c r="BD6013" s="120"/>
      <c r="BE6013" s="120"/>
      <c r="BF6013" s="120"/>
      <c r="BG6013" s="117"/>
      <c r="BH6013" s="117"/>
    </row>
    <row r="6014" spans="55:60" x14ac:dyDescent="0.2">
      <c r="BC6014" s="120"/>
      <c r="BD6014" s="120"/>
      <c r="BE6014" s="120"/>
      <c r="BF6014" s="120"/>
      <c r="BG6014" s="117"/>
      <c r="BH6014" s="117"/>
    </row>
    <row r="6015" spans="55:60" x14ac:dyDescent="0.2">
      <c r="BC6015" s="120"/>
      <c r="BD6015" s="120"/>
      <c r="BE6015" s="120"/>
      <c r="BF6015" s="120"/>
      <c r="BG6015" s="117"/>
      <c r="BH6015" s="117"/>
    </row>
    <row r="6016" spans="55:60" x14ac:dyDescent="0.2">
      <c r="BC6016" s="120"/>
      <c r="BD6016" s="120"/>
      <c r="BE6016" s="120"/>
      <c r="BF6016" s="120"/>
      <c r="BG6016" s="117"/>
      <c r="BH6016" s="117"/>
    </row>
    <row r="6017" spans="55:60" x14ac:dyDescent="0.2">
      <c r="BC6017" s="120"/>
      <c r="BD6017" s="120"/>
      <c r="BE6017" s="120"/>
      <c r="BF6017" s="120"/>
      <c r="BG6017" s="117"/>
      <c r="BH6017" s="117"/>
    </row>
    <row r="6018" spans="55:60" x14ac:dyDescent="0.2">
      <c r="BC6018" s="120"/>
      <c r="BD6018" s="120"/>
      <c r="BE6018" s="120"/>
      <c r="BF6018" s="120"/>
      <c r="BG6018" s="117"/>
      <c r="BH6018" s="117"/>
    </row>
    <row r="6019" spans="55:60" x14ac:dyDescent="0.2">
      <c r="BC6019" s="120"/>
      <c r="BD6019" s="120"/>
      <c r="BE6019" s="120"/>
      <c r="BF6019" s="120"/>
      <c r="BG6019" s="117"/>
      <c r="BH6019" s="117"/>
    </row>
    <row r="6020" spans="55:60" x14ac:dyDescent="0.2">
      <c r="BC6020" s="120"/>
      <c r="BD6020" s="120"/>
      <c r="BE6020" s="120"/>
      <c r="BF6020" s="120"/>
      <c r="BG6020" s="117"/>
      <c r="BH6020" s="117"/>
    </row>
    <row r="6021" spans="55:60" x14ac:dyDescent="0.2">
      <c r="BC6021" s="120"/>
      <c r="BD6021" s="120"/>
      <c r="BE6021" s="120"/>
      <c r="BF6021" s="120"/>
      <c r="BG6021" s="117"/>
      <c r="BH6021" s="117"/>
    </row>
    <row r="6022" spans="55:60" x14ac:dyDescent="0.2">
      <c r="BC6022" s="120"/>
      <c r="BD6022" s="120"/>
      <c r="BE6022" s="120"/>
      <c r="BF6022" s="120"/>
      <c r="BG6022" s="117"/>
      <c r="BH6022" s="117"/>
    </row>
    <row r="6023" spans="55:60" x14ac:dyDescent="0.2">
      <c r="BC6023" s="120"/>
      <c r="BD6023" s="120"/>
      <c r="BE6023" s="120"/>
      <c r="BF6023" s="120"/>
      <c r="BG6023" s="117"/>
      <c r="BH6023" s="117"/>
    </row>
    <row r="6024" spans="55:60" x14ac:dyDescent="0.2">
      <c r="BC6024" s="120"/>
      <c r="BD6024" s="120"/>
      <c r="BE6024" s="120"/>
      <c r="BF6024" s="120"/>
      <c r="BG6024" s="117"/>
      <c r="BH6024" s="117"/>
    </row>
    <row r="6025" spans="55:60" x14ac:dyDescent="0.2">
      <c r="BC6025" s="120"/>
      <c r="BD6025" s="120"/>
      <c r="BE6025" s="120"/>
      <c r="BF6025" s="120"/>
      <c r="BG6025" s="117"/>
      <c r="BH6025" s="117"/>
    </row>
    <row r="6026" spans="55:60" x14ac:dyDescent="0.2">
      <c r="BC6026" s="120"/>
      <c r="BD6026" s="120"/>
      <c r="BE6026" s="120"/>
      <c r="BF6026" s="120"/>
      <c r="BG6026" s="117"/>
      <c r="BH6026" s="117"/>
    </row>
    <row r="6027" spans="55:60" x14ac:dyDescent="0.2">
      <c r="BC6027" s="120"/>
      <c r="BD6027" s="120"/>
      <c r="BE6027" s="120"/>
      <c r="BF6027" s="120"/>
      <c r="BG6027" s="117"/>
      <c r="BH6027" s="117"/>
    </row>
    <row r="6028" spans="55:60" x14ac:dyDescent="0.2">
      <c r="BC6028" s="120"/>
      <c r="BD6028" s="120"/>
      <c r="BE6028" s="120"/>
      <c r="BF6028" s="120"/>
      <c r="BG6028" s="117"/>
      <c r="BH6028" s="117"/>
    </row>
    <row r="6029" spans="55:60" x14ac:dyDescent="0.2">
      <c r="BC6029" s="120"/>
      <c r="BD6029" s="120"/>
      <c r="BE6029" s="120"/>
      <c r="BF6029" s="120"/>
      <c r="BG6029" s="117"/>
      <c r="BH6029" s="117"/>
    </row>
    <row r="6030" spans="55:60" x14ac:dyDescent="0.2">
      <c r="BC6030" s="120"/>
      <c r="BD6030" s="120"/>
      <c r="BE6030" s="120"/>
      <c r="BF6030" s="120"/>
      <c r="BG6030" s="117"/>
      <c r="BH6030" s="117"/>
    </row>
    <row r="6031" spans="55:60" x14ac:dyDescent="0.2">
      <c r="BC6031" s="120"/>
      <c r="BD6031" s="120"/>
      <c r="BE6031" s="120"/>
      <c r="BF6031" s="120"/>
      <c r="BG6031" s="117"/>
      <c r="BH6031" s="117"/>
    </row>
    <row r="6032" spans="55:60" x14ac:dyDescent="0.2">
      <c r="BC6032" s="120"/>
      <c r="BD6032" s="120"/>
      <c r="BE6032" s="120"/>
      <c r="BF6032" s="120"/>
      <c r="BG6032" s="117"/>
      <c r="BH6032" s="117"/>
    </row>
    <row r="6033" spans="55:60" x14ac:dyDescent="0.2">
      <c r="BC6033" s="120"/>
      <c r="BD6033" s="120"/>
      <c r="BE6033" s="120"/>
      <c r="BF6033" s="120"/>
      <c r="BG6033" s="117"/>
      <c r="BH6033" s="117"/>
    </row>
    <row r="6034" spans="55:60" x14ac:dyDescent="0.2">
      <c r="BC6034" s="120"/>
      <c r="BD6034" s="120"/>
      <c r="BE6034" s="120"/>
      <c r="BF6034" s="120"/>
      <c r="BG6034" s="117"/>
      <c r="BH6034" s="117"/>
    </row>
    <row r="6035" spans="55:60" x14ac:dyDescent="0.2">
      <c r="BC6035" s="120"/>
      <c r="BD6035" s="120"/>
      <c r="BE6035" s="120"/>
      <c r="BF6035" s="120"/>
      <c r="BG6035" s="117"/>
      <c r="BH6035" s="117"/>
    </row>
    <row r="6036" spans="55:60" x14ac:dyDescent="0.2">
      <c r="BC6036" s="120"/>
      <c r="BD6036" s="120"/>
      <c r="BE6036" s="120"/>
      <c r="BF6036" s="120"/>
      <c r="BG6036" s="117"/>
      <c r="BH6036" s="117"/>
    </row>
    <row r="6037" spans="55:60" x14ac:dyDescent="0.2">
      <c r="BC6037" s="120"/>
      <c r="BD6037" s="120"/>
      <c r="BE6037" s="120"/>
      <c r="BF6037" s="120"/>
      <c r="BG6037" s="117"/>
      <c r="BH6037" s="117"/>
    </row>
    <row r="6038" spans="55:60" x14ac:dyDescent="0.2">
      <c r="BC6038" s="120"/>
      <c r="BD6038" s="120"/>
      <c r="BE6038" s="120"/>
      <c r="BF6038" s="120"/>
      <c r="BG6038" s="117"/>
      <c r="BH6038" s="117"/>
    </row>
    <row r="6039" spans="55:60" x14ac:dyDescent="0.2">
      <c r="BC6039" s="120"/>
      <c r="BD6039" s="120"/>
      <c r="BE6039" s="120"/>
      <c r="BF6039" s="120"/>
      <c r="BG6039" s="117"/>
      <c r="BH6039" s="117"/>
    </row>
    <row r="6040" spans="55:60" x14ac:dyDescent="0.2">
      <c r="BC6040" s="120"/>
      <c r="BD6040" s="120"/>
      <c r="BE6040" s="120"/>
      <c r="BF6040" s="120"/>
      <c r="BG6040" s="117"/>
      <c r="BH6040" s="117"/>
    </row>
    <row r="6041" spans="55:60" x14ac:dyDescent="0.2">
      <c r="BC6041" s="120"/>
      <c r="BD6041" s="120"/>
      <c r="BE6041" s="120"/>
      <c r="BF6041" s="120"/>
      <c r="BG6041" s="117"/>
      <c r="BH6041" s="117"/>
    </row>
    <row r="6042" spans="55:60" x14ac:dyDescent="0.2">
      <c r="BC6042" s="120"/>
      <c r="BD6042" s="120"/>
      <c r="BE6042" s="120"/>
      <c r="BF6042" s="120"/>
      <c r="BG6042" s="117"/>
      <c r="BH6042" s="117"/>
    </row>
    <row r="6043" spans="55:60" x14ac:dyDescent="0.2">
      <c r="BC6043" s="120"/>
      <c r="BD6043" s="120"/>
      <c r="BE6043" s="120"/>
      <c r="BF6043" s="120"/>
      <c r="BG6043" s="117"/>
      <c r="BH6043" s="117"/>
    </row>
    <row r="6044" spans="55:60" x14ac:dyDescent="0.2">
      <c r="BC6044" s="120"/>
      <c r="BD6044" s="120"/>
      <c r="BE6044" s="120"/>
      <c r="BF6044" s="120"/>
      <c r="BG6044" s="117"/>
      <c r="BH6044" s="117"/>
    </row>
    <row r="6045" spans="55:60" x14ac:dyDescent="0.2">
      <c r="BC6045" s="120"/>
      <c r="BD6045" s="120"/>
      <c r="BE6045" s="120"/>
      <c r="BF6045" s="120"/>
      <c r="BG6045" s="117"/>
      <c r="BH6045" s="117"/>
    </row>
    <row r="6046" spans="55:60" x14ac:dyDescent="0.2">
      <c r="BC6046" s="120"/>
      <c r="BD6046" s="120"/>
      <c r="BE6046" s="120"/>
      <c r="BF6046" s="120"/>
      <c r="BG6046" s="117"/>
      <c r="BH6046" s="117"/>
    </row>
    <row r="6047" spans="55:60" x14ac:dyDescent="0.2">
      <c r="BC6047" s="120"/>
      <c r="BD6047" s="120"/>
      <c r="BE6047" s="120"/>
      <c r="BF6047" s="120"/>
      <c r="BG6047" s="117"/>
      <c r="BH6047" s="117"/>
    </row>
    <row r="6048" spans="55:60" x14ac:dyDescent="0.2">
      <c r="BC6048" s="120"/>
      <c r="BD6048" s="120"/>
      <c r="BE6048" s="120"/>
      <c r="BF6048" s="120"/>
      <c r="BG6048" s="117"/>
      <c r="BH6048" s="117"/>
    </row>
    <row r="6049" spans="55:60" x14ac:dyDescent="0.2">
      <c r="BC6049" s="120"/>
      <c r="BD6049" s="120"/>
      <c r="BE6049" s="120"/>
      <c r="BF6049" s="120"/>
      <c r="BG6049" s="117"/>
      <c r="BH6049" s="117"/>
    </row>
    <row r="6050" spans="55:60" x14ac:dyDescent="0.2">
      <c r="BC6050" s="120"/>
      <c r="BD6050" s="120"/>
      <c r="BE6050" s="120"/>
      <c r="BF6050" s="120"/>
      <c r="BG6050" s="117"/>
      <c r="BH6050" s="117"/>
    </row>
    <row r="6051" spans="55:60" x14ac:dyDescent="0.2">
      <c r="BC6051" s="120"/>
      <c r="BD6051" s="120"/>
      <c r="BE6051" s="120"/>
      <c r="BF6051" s="120"/>
      <c r="BG6051" s="117"/>
      <c r="BH6051" s="117"/>
    </row>
    <row r="6052" spans="55:60" x14ac:dyDescent="0.2">
      <c r="BC6052" s="120"/>
      <c r="BD6052" s="120"/>
      <c r="BE6052" s="120"/>
      <c r="BF6052" s="120"/>
      <c r="BG6052" s="117"/>
      <c r="BH6052" s="117"/>
    </row>
    <row r="6053" spans="55:60" x14ac:dyDescent="0.2">
      <c r="BC6053" s="120"/>
      <c r="BD6053" s="120"/>
      <c r="BE6053" s="120"/>
      <c r="BF6053" s="120"/>
      <c r="BG6053" s="117"/>
      <c r="BH6053" s="117"/>
    </row>
    <row r="6054" spans="55:60" x14ac:dyDescent="0.2">
      <c r="BC6054" s="120"/>
      <c r="BD6054" s="120"/>
      <c r="BE6054" s="120"/>
      <c r="BF6054" s="120"/>
      <c r="BG6054" s="117"/>
      <c r="BH6054" s="117"/>
    </row>
    <row r="6055" spans="55:60" x14ac:dyDescent="0.2">
      <c r="BC6055" s="120"/>
      <c r="BD6055" s="120"/>
      <c r="BE6055" s="120"/>
      <c r="BF6055" s="120"/>
      <c r="BG6055" s="117"/>
      <c r="BH6055" s="117"/>
    </row>
    <row r="6056" spans="55:60" x14ac:dyDescent="0.2">
      <c r="BC6056" s="120"/>
      <c r="BD6056" s="120"/>
      <c r="BE6056" s="120"/>
      <c r="BF6056" s="120"/>
      <c r="BG6056" s="117"/>
      <c r="BH6056" s="117"/>
    </row>
    <row r="6057" spans="55:60" x14ac:dyDescent="0.2">
      <c r="BC6057" s="120"/>
      <c r="BD6057" s="120"/>
      <c r="BE6057" s="120"/>
      <c r="BF6057" s="120"/>
      <c r="BG6057" s="117"/>
      <c r="BH6057" s="117"/>
    </row>
    <row r="6058" spans="55:60" x14ac:dyDescent="0.2">
      <c r="BC6058" s="120"/>
      <c r="BD6058" s="120"/>
      <c r="BE6058" s="120"/>
      <c r="BF6058" s="120"/>
      <c r="BG6058" s="117"/>
      <c r="BH6058" s="117"/>
    </row>
    <row r="6059" spans="55:60" x14ac:dyDescent="0.2">
      <c r="BC6059" s="120"/>
      <c r="BD6059" s="120"/>
      <c r="BE6059" s="120"/>
      <c r="BF6059" s="120"/>
      <c r="BG6059" s="117"/>
      <c r="BH6059" s="117"/>
    </row>
    <row r="6060" spans="55:60" x14ac:dyDescent="0.2">
      <c r="BC6060" s="120"/>
      <c r="BD6060" s="120"/>
      <c r="BE6060" s="120"/>
      <c r="BF6060" s="120"/>
      <c r="BG6060" s="117"/>
      <c r="BH6060" s="117"/>
    </row>
    <row r="6061" spans="55:60" x14ac:dyDescent="0.2">
      <c r="BC6061" s="120"/>
      <c r="BD6061" s="120"/>
      <c r="BE6061" s="120"/>
      <c r="BF6061" s="120"/>
      <c r="BG6061" s="117"/>
      <c r="BH6061" s="117"/>
    </row>
    <row r="6062" spans="55:60" x14ac:dyDescent="0.2">
      <c r="BC6062" s="120"/>
      <c r="BD6062" s="120"/>
      <c r="BE6062" s="120"/>
      <c r="BF6062" s="120"/>
      <c r="BG6062" s="117"/>
      <c r="BH6062" s="117"/>
    </row>
    <row r="6063" spans="55:60" x14ac:dyDescent="0.2">
      <c r="BC6063" s="120"/>
      <c r="BD6063" s="120"/>
      <c r="BE6063" s="120"/>
      <c r="BF6063" s="120"/>
      <c r="BG6063" s="117"/>
      <c r="BH6063" s="117"/>
    </row>
    <row r="6064" spans="55:60" x14ac:dyDescent="0.2">
      <c r="BC6064" s="120"/>
      <c r="BD6064" s="120"/>
      <c r="BE6064" s="120"/>
      <c r="BF6064" s="120"/>
      <c r="BG6064" s="117"/>
      <c r="BH6064" s="117"/>
    </row>
    <row r="6065" spans="55:60" x14ac:dyDescent="0.2">
      <c r="BC6065" s="120"/>
      <c r="BD6065" s="120"/>
      <c r="BE6065" s="120"/>
      <c r="BF6065" s="120"/>
      <c r="BG6065" s="117"/>
      <c r="BH6065" s="117"/>
    </row>
    <row r="6066" spans="55:60" x14ac:dyDescent="0.2">
      <c r="BC6066" s="120"/>
      <c r="BD6066" s="120"/>
      <c r="BE6066" s="120"/>
      <c r="BF6066" s="120"/>
      <c r="BG6066" s="117"/>
      <c r="BH6066" s="117"/>
    </row>
    <row r="6067" spans="55:60" x14ac:dyDescent="0.2">
      <c r="BC6067" s="120"/>
      <c r="BD6067" s="120"/>
      <c r="BE6067" s="120"/>
      <c r="BF6067" s="120"/>
      <c r="BG6067" s="117"/>
      <c r="BH6067" s="117"/>
    </row>
    <row r="6068" spans="55:60" x14ac:dyDescent="0.2">
      <c r="BC6068" s="120"/>
      <c r="BD6068" s="120"/>
      <c r="BE6068" s="120"/>
      <c r="BF6068" s="120"/>
      <c r="BG6068" s="117"/>
      <c r="BH6068" s="117"/>
    </row>
    <row r="6069" spans="55:60" x14ac:dyDescent="0.2">
      <c r="BC6069" s="120"/>
      <c r="BD6069" s="120"/>
      <c r="BE6069" s="120"/>
      <c r="BF6069" s="120"/>
      <c r="BG6069" s="117"/>
      <c r="BH6069" s="117"/>
    </row>
    <row r="6070" spans="55:60" x14ac:dyDescent="0.2">
      <c r="BC6070" s="120"/>
      <c r="BD6070" s="120"/>
      <c r="BE6070" s="120"/>
      <c r="BF6070" s="120"/>
      <c r="BG6070" s="117"/>
      <c r="BH6070" s="117"/>
    </row>
    <row r="6071" spans="55:60" x14ac:dyDescent="0.2">
      <c r="BC6071" s="120"/>
      <c r="BD6071" s="120"/>
      <c r="BE6071" s="120"/>
      <c r="BF6071" s="120"/>
      <c r="BG6071" s="117"/>
      <c r="BH6071" s="117"/>
    </row>
    <row r="6072" spans="55:60" x14ac:dyDescent="0.2">
      <c r="BC6072" s="120"/>
      <c r="BD6072" s="120"/>
      <c r="BE6072" s="120"/>
      <c r="BF6072" s="120"/>
      <c r="BG6072" s="117"/>
      <c r="BH6072" s="117"/>
    </row>
    <row r="6073" spans="55:60" x14ac:dyDescent="0.2">
      <c r="BC6073" s="120"/>
      <c r="BD6073" s="120"/>
      <c r="BE6073" s="120"/>
      <c r="BF6073" s="120"/>
      <c r="BG6073" s="117"/>
      <c r="BH6073" s="117"/>
    </row>
    <row r="6074" spans="55:60" x14ac:dyDescent="0.2">
      <c r="BC6074" s="120"/>
      <c r="BD6074" s="120"/>
      <c r="BE6074" s="120"/>
      <c r="BF6074" s="120"/>
      <c r="BG6074" s="117"/>
      <c r="BH6074" s="117"/>
    </row>
    <row r="6075" spans="55:60" x14ac:dyDescent="0.2">
      <c r="BC6075" s="120"/>
      <c r="BD6075" s="120"/>
      <c r="BE6075" s="120"/>
      <c r="BF6075" s="120"/>
      <c r="BG6075" s="117"/>
      <c r="BH6075" s="117"/>
    </row>
    <row r="6076" spans="55:60" x14ac:dyDescent="0.2">
      <c r="BC6076" s="120"/>
      <c r="BD6076" s="120"/>
      <c r="BE6076" s="120"/>
      <c r="BF6076" s="120"/>
      <c r="BG6076" s="117"/>
      <c r="BH6076" s="117"/>
    </row>
    <row r="6077" spans="55:60" x14ac:dyDescent="0.2">
      <c r="BC6077" s="120"/>
      <c r="BD6077" s="120"/>
      <c r="BE6077" s="120"/>
      <c r="BF6077" s="120"/>
      <c r="BG6077" s="117"/>
      <c r="BH6077" s="117"/>
    </row>
    <row r="6078" spans="55:60" x14ac:dyDescent="0.2">
      <c r="BC6078" s="120"/>
      <c r="BD6078" s="120"/>
      <c r="BE6078" s="120"/>
      <c r="BF6078" s="120"/>
      <c r="BG6078" s="117"/>
      <c r="BH6078" s="117"/>
    </row>
    <row r="6079" spans="55:60" x14ac:dyDescent="0.2">
      <c r="BC6079" s="120"/>
      <c r="BD6079" s="120"/>
      <c r="BE6079" s="120"/>
      <c r="BF6079" s="120"/>
      <c r="BG6079" s="117"/>
      <c r="BH6079" s="117"/>
    </row>
    <row r="6080" spans="55:60" x14ac:dyDescent="0.2">
      <c r="BC6080" s="120"/>
      <c r="BD6080" s="120"/>
      <c r="BE6080" s="120"/>
      <c r="BF6080" s="120"/>
      <c r="BG6080" s="117"/>
      <c r="BH6080" s="117"/>
    </row>
    <row r="6081" spans="55:60" x14ac:dyDescent="0.2">
      <c r="BC6081" s="120"/>
      <c r="BD6081" s="120"/>
      <c r="BE6081" s="120"/>
      <c r="BF6081" s="120"/>
      <c r="BG6081" s="117"/>
      <c r="BH6081" s="117"/>
    </row>
    <row r="6082" spans="55:60" x14ac:dyDescent="0.2">
      <c r="BC6082" s="120"/>
      <c r="BD6082" s="120"/>
      <c r="BE6082" s="120"/>
      <c r="BF6082" s="120"/>
      <c r="BG6082" s="117"/>
      <c r="BH6082" s="117"/>
    </row>
    <row r="6083" spans="55:60" x14ac:dyDescent="0.2">
      <c r="BC6083" s="120"/>
      <c r="BD6083" s="120"/>
      <c r="BE6083" s="120"/>
      <c r="BF6083" s="120"/>
      <c r="BG6083" s="117"/>
      <c r="BH6083" s="117"/>
    </row>
    <row r="6084" spans="55:60" x14ac:dyDescent="0.2">
      <c r="BC6084" s="120"/>
      <c r="BD6084" s="120"/>
      <c r="BE6084" s="120"/>
      <c r="BF6084" s="120"/>
      <c r="BG6084" s="117"/>
      <c r="BH6084" s="117"/>
    </row>
    <row r="6085" spans="55:60" x14ac:dyDescent="0.2">
      <c r="BC6085" s="120"/>
      <c r="BD6085" s="120"/>
      <c r="BE6085" s="120"/>
      <c r="BF6085" s="120"/>
      <c r="BG6085" s="117"/>
      <c r="BH6085" s="117"/>
    </row>
    <row r="6086" spans="55:60" x14ac:dyDescent="0.2">
      <c r="BC6086" s="120"/>
      <c r="BD6086" s="120"/>
      <c r="BE6086" s="120"/>
      <c r="BF6086" s="120"/>
      <c r="BG6086" s="117"/>
      <c r="BH6086" s="117"/>
    </row>
    <row r="6087" spans="55:60" x14ac:dyDescent="0.2">
      <c r="BC6087" s="120"/>
      <c r="BD6087" s="120"/>
      <c r="BE6087" s="120"/>
      <c r="BF6087" s="120"/>
      <c r="BG6087" s="117"/>
      <c r="BH6087" s="117"/>
    </row>
    <row r="6088" spans="55:60" x14ac:dyDescent="0.2">
      <c r="BC6088" s="120"/>
      <c r="BD6088" s="120"/>
      <c r="BE6088" s="120"/>
      <c r="BF6088" s="120"/>
      <c r="BG6088" s="117"/>
      <c r="BH6088" s="117"/>
    </row>
    <row r="6089" spans="55:60" x14ac:dyDescent="0.2">
      <c r="BC6089" s="120"/>
      <c r="BD6089" s="120"/>
      <c r="BE6089" s="120"/>
      <c r="BF6089" s="120"/>
      <c r="BG6089" s="117"/>
      <c r="BH6089" s="117"/>
    </row>
    <row r="6090" spans="55:60" x14ac:dyDescent="0.2">
      <c r="BC6090" s="120"/>
      <c r="BD6090" s="120"/>
      <c r="BE6090" s="120"/>
      <c r="BF6090" s="120"/>
      <c r="BG6090" s="117"/>
      <c r="BH6090" s="117"/>
    </row>
    <row r="6091" spans="55:60" x14ac:dyDescent="0.2">
      <c r="BC6091" s="120"/>
      <c r="BD6091" s="120"/>
      <c r="BE6091" s="120"/>
      <c r="BF6091" s="120"/>
      <c r="BG6091" s="117"/>
      <c r="BH6091" s="117"/>
    </row>
    <row r="6092" spans="55:60" x14ac:dyDescent="0.2">
      <c r="BC6092" s="120"/>
      <c r="BD6092" s="120"/>
      <c r="BE6092" s="120"/>
      <c r="BF6092" s="120"/>
      <c r="BG6092" s="117"/>
      <c r="BH6092" s="117"/>
    </row>
    <row r="6093" spans="55:60" x14ac:dyDescent="0.2">
      <c r="BC6093" s="120"/>
      <c r="BD6093" s="120"/>
      <c r="BE6093" s="120"/>
      <c r="BF6093" s="120"/>
      <c r="BG6093" s="117"/>
      <c r="BH6093" s="117"/>
    </row>
    <row r="6094" spans="55:60" x14ac:dyDescent="0.2">
      <c r="BC6094" s="120"/>
      <c r="BD6094" s="120"/>
      <c r="BE6094" s="120"/>
      <c r="BF6094" s="120"/>
      <c r="BG6094" s="117"/>
      <c r="BH6094" s="117"/>
    </row>
    <row r="6095" spans="55:60" x14ac:dyDescent="0.2">
      <c r="BC6095" s="120"/>
      <c r="BD6095" s="120"/>
      <c r="BE6095" s="120"/>
      <c r="BF6095" s="120"/>
      <c r="BG6095" s="117"/>
      <c r="BH6095" s="117"/>
    </row>
    <row r="6096" spans="55:60" x14ac:dyDescent="0.2">
      <c r="BC6096" s="120"/>
      <c r="BD6096" s="120"/>
      <c r="BE6096" s="120"/>
      <c r="BF6096" s="120"/>
      <c r="BG6096" s="117"/>
      <c r="BH6096" s="117"/>
    </row>
    <row r="6097" spans="55:60" x14ac:dyDescent="0.2">
      <c r="BC6097" s="120"/>
      <c r="BD6097" s="120"/>
      <c r="BE6097" s="120"/>
      <c r="BF6097" s="120"/>
      <c r="BG6097" s="117"/>
      <c r="BH6097" s="117"/>
    </row>
    <row r="6098" spans="55:60" x14ac:dyDescent="0.2">
      <c r="BC6098" s="120"/>
      <c r="BD6098" s="120"/>
      <c r="BE6098" s="120"/>
      <c r="BF6098" s="120"/>
      <c r="BG6098" s="117"/>
      <c r="BH6098" s="117"/>
    </row>
    <row r="6099" spans="55:60" x14ac:dyDescent="0.2">
      <c r="BC6099" s="120"/>
      <c r="BD6099" s="120"/>
      <c r="BE6099" s="120"/>
      <c r="BF6099" s="120"/>
      <c r="BG6099" s="117"/>
      <c r="BH6099" s="117"/>
    </row>
    <row r="6100" spans="55:60" x14ac:dyDescent="0.2">
      <c r="BC6100" s="120"/>
      <c r="BD6100" s="120"/>
      <c r="BE6100" s="120"/>
      <c r="BF6100" s="120"/>
      <c r="BG6100" s="117"/>
      <c r="BH6100" s="117"/>
    </row>
    <row r="6101" spans="55:60" x14ac:dyDescent="0.2">
      <c r="BC6101" s="120"/>
      <c r="BD6101" s="120"/>
      <c r="BE6101" s="120"/>
      <c r="BF6101" s="120"/>
      <c r="BG6101" s="117"/>
      <c r="BH6101" s="117"/>
    </row>
    <row r="6102" spans="55:60" x14ac:dyDescent="0.2">
      <c r="BC6102" s="120"/>
      <c r="BD6102" s="120"/>
      <c r="BE6102" s="120"/>
      <c r="BF6102" s="120"/>
      <c r="BG6102" s="117"/>
      <c r="BH6102" s="117"/>
    </row>
    <row r="6103" spans="55:60" x14ac:dyDescent="0.2">
      <c r="BC6103" s="120"/>
      <c r="BD6103" s="120"/>
      <c r="BE6103" s="120"/>
      <c r="BF6103" s="120"/>
      <c r="BG6103" s="117"/>
      <c r="BH6103" s="117"/>
    </row>
    <row r="6104" spans="55:60" x14ac:dyDescent="0.2">
      <c r="BC6104" s="120"/>
      <c r="BD6104" s="120"/>
      <c r="BE6104" s="120"/>
      <c r="BF6104" s="120"/>
      <c r="BG6104" s="117"/>
      <c r="BH6104" s="117"/>
    </row>
    <row r="6105" spans="55:60" x14ac:dyDescent="0.2">
      <c r="BC6105" s="120"/>
      <c r="BD6105" s="120"/>
      <c r="BE6105" s="120"/>
      <c r="BF6105" s="120"/>
      <c r="BG6105" s="117"/>
      <c r="BH6105" s="117"/>
    </row>
    <row r="6106" spans="55:60" x14ac:dyDescent="0.2">
      <c r="BC6106" s="120"/>
      <c r="BD6106" s="120"/>
      <c r="BE6106" s="120"/>
      <c r="BF6106" s="120"/>
      <c r="BG6106" s="117"/>
      <c r="BH6106" s="117"/>
    </row>
    <row r="6107" spans="55:60" x14ac:dyDescent="0.2">
      <c r="BC6107" s="120"/>
      <c r="BD6107" s="120"/>
      <c r="BE6107" s="120"/>
      <c r="BF6107" s="120"/>
      <c r="BG6107" s="117"/>
      <c r="BH6107" s="117"/>
    </row>
    <row r="6108" spans="55:60" x14ac:dyDescent="0.2">
      <c r="BC6108" s="120"/>
      <c r="BD6108" s="120"/>
      <c r="BE6108" s="120"/>
      <c r="BF6108" s="120"/>
      <c r="BG6108" s="117"/>
      <c r="BH6108" s="117"/>
    </row>
    <row r="6109" spans="55:60" x14ac:dyDescent="0.2">
      <c r="BC6109" s="120"/>
      <c r="BD6109" s="120"/>
      <c r="BE6109" s="120"/>
      <c r="BF6109" s="120"/>
      <c r="BG6109" s="117"/>
      <c r="BH6109" s="117"/>
    </row>
    <row r="6110" spans="55:60" x14ac:dyDescent="0.2">
      <c r="BC6110" s="120"/>
      <c r="BD6110" s="120"/>
      <c r="BE6110" s="120"/>
      <c r="BF6110" s="120"/>
      <c r="BG6110" s="117"/>
      <c r="BH6110" s="117"/>
    </row>
    <row r="6111" spans="55:60" x14ac:dyDescent="0.2">
      <c r="BC6111" s="120"/>
      <c r="BD6111" s="120"/>
      <c r="BE6111" s="120"/>
      <c r="BF6111" s="120"/>
      <c r="BG6111" s="117"/>
      <c r="BH6111" s="117"/>
    </row>
    <row r="6112" spans="55:60" x14ac:dyDescent="0.2">
      <c r="BC6112" s="120"/>
      <c r="BD6112" s="120"/>
      <c r="BE6112" s="120"/>
      <c r="BF6112" s="120"/>
      <c r="BG6112" s="117"/>
      <c r="BH6112" s="117"/>
    </row>
    <row r="6113" spans="55:60" x14ac:dyDescent="0.2">
      <c r="BC6113" s="120"/>
      <c r="BD6113" s="120"/>
      <c r="BE6113" s="120"/>
      <c r="BF6113" s="120"/>
      <c r="BG6113" s="117"/>
      <c r="BH6113" s="117"/>
    </row>
    <row r="6114" spans="55:60" x14ac:dyDescent="0.2">
      <c r="BC6114" s="120"/>
      <c r="BD6114" s="120"/>
      <c r="BE6114" s="120"/>
      <c r="BF6114" s="120"/>
      <c r="BG6114" s="117"/>
      <c r="BH6114" s="117"/>
    </row>
    <row r="6115" spans="55:60" x14ac:dyDescent="0.2">
      <c r="BC6115" s="120"/>
      <c r="BD6115" s="120"/>
      <c r="BE6115" s="120"/>
      <c r="BF6115" s="120"/>
      <c r="BG6115" s="117"/>
      <c r="BH6115" s="117"/>
    </row>
    <row r="6116" spans="55:60" x14ac:dyDescent="0.2">
      <c r="BC6116" s="120"/>
      <c r="BD6116" s="120"/>
      <c r="BE6116" s="120"/>
      <c r="BF6116" s="120"/>
      <c r="BG6116" s="117"/>
      <c r="BH6116" s="117"/>
    </row>
    <row r="6117" spans="55:60" x14ac:dyDescent="0.2">
      <c r="BC6117" s="120"/>
      <c r="BD6117" s="120"/>
      <c r="BE6117" s="120"/>
      <c r="BF6117" s="120"/>
      <c r="BG6117" s="117"/>
      <c r="BH6117" s="117"/>
    </row>
    <row r="6118" spans="55:60" x14ac:dyDescent="0.2">
      <c r="BC6118" s="120"/>
      <c r="BD6118" s="120"/>
      <c r="BE6118" s="120"/>
      <c r="BF6118" s="120"/>
      <c r="BG6118" s="117"/>
      <c r="BH6118" s="117"/>
    </row>
    <row r="6119" spans="55:60" x14ac:dyDescent="0.2">
      <c r="BC6119" s="120"/>
      <c r="BD6119" s="120"/>
      <c r="BE6119" s="120"/>
      <c r="BF6119" s="120"/>
      <c r="BG6119" s="117"/>
      <c r="BH6119" s="117"/>
    </row>
    <row r="6120" spans="55:60" x14ac:dyDescent="0.2">
      <c r="BC6120" s="120"/>
      <c r="BD6120" s="120"/>
      <c r="BE6120" s="120"/>
      <c r="BF6120" s="120"/>
      <c r="BG6120" s="117"/>
      <c r="BH6120" s="117"/>
    </row>
    <row r="6121" spans="55:60" x14ac:dyDescent="0.2">
      <c r="BC6121" s="120"/>
      <c r="BD6121" s="120"/>
      <c r="BE6121" s="120"/>
      <c r="BF6121" s="120"/>
      <c r="BG6121" s="117"/>
      <c r="BH6121" s="117"/>
    </row>
    <row r="6122" spans="55:60" x14ac:dyDescent="0.2">
      <c r="BC6122" s="120"/>
      <c r="BD6122" s="120"/>
      <c r="BE6122" s="120"/>
      <c r="BF6122" s="120"/>
      <c r="BG6122" s="117"/>
      <c r="BH6122" s="117"/>
    </row>
    <row r="6123" spans="55:60" x14ac:dyDescent="0.2">
      <c r="BC6123" s="120"/>
      <c r="BD6123" s="120"/>
      <c r="BE6123" s="120"/>
      <c r="BF6123" s="120"/>
      <c r="BG6123" s="117"/>
      <c r="BH6123" s="117"/>
    </row>
    <row r="6124" spans="55:60" x14ac:dyDescent="0.2">
      <c r="BC6124" s="120"/>
      <c r="BD6124" s="120"/>
      <c r="BE6124" s="120"/>
      <c r="BF6124" s="120"/>
      <c r="BG6124" s="117"/>
      <c r="BH6124" s="117"/>
    </row>
    <row r="6125" spans="55:60" x14ac:dyDescent="0.2">
      <c r="BC6125" s="120"/>
      <c r="BD6125" s="120"/>
      <c r="BE6125" s="120"/>
      <c r="BF6125" s="120"/>
      <c r="BG6125" s="117"/>
      <c r="BH6125" s="117"/>
    </row>
    <row r="6126" spans="55:60" x14ac:dyDescent="0.2">
      <c r="BC6126" s="120"/>
      <c r="BD6126" s="120"/>
      <c r="BE6126" s="120"/>
      <c r="BF6126" s="120"/>
      <c r="BG6126" s="117"/>
      <c r="BH6126" s="117"/>
    </row>
    <row r="6127" spans="55:60" x14ac:dyDescent="0.2">
      <c r="BC6127" s="120"/>
      <c r="BD6127" s="120"/>
      <c r="BE6127" s="120"/>
      <c r="BF6127" s="120"/>
      <c r="BG6127" s="117"/>
      <c r="BH6127" s="117"/>
    </row>
    <row r="6128" spans="55:60" x14ac:dyDescent="0.2">
      <c r="BC6128" s="120"/>
      <c r="BD6128" s="120"/>
      <c r="BE6128" s="120"/>
      <c r="BF6128" s="120"/>
      <c r="BG6128" s="117"/>
      <c r="BH6128" s="117"/>
    </row>
    <row r="6129" spans="55:60" x14ac:dyDescent="0.2">
      <c r="BC6129" s="120"/>
      <c r="BD6129" s="120"/>
      <c r="BE6129" s="120"/>
      <c r="BF6129" s="120"/>
      <c r="BG6129" s="117"/>
      <c r="BH6129" s="117"/>
    </row>
    <row r="6130" spans="55:60" x14ac:dyDescent="0.2">
      <c r="BC6130" s="120"/>
      <c r="BD6130" s="120"/>
      <c r="BE6130" s="120"/>
      <c r="BF6130" s="120"/>
      <c r="BG6130" s="117"/>
      <c r="BH6130" s="117"/>
    </row>
    <row r="6131" spans="55:60" x14ac:dyDescent="0.2">
      <c r="BC6131" s="120"/>
      <c r="BD6131" s="120"/>
      <c r="BE6131" s="120"/>
      <c r="BF6131" s="120"/>
      <c r="BG6131" s="117"/>
      <c r="BH6131" s="117"/>
    </row>
    <row r="6132" spans="55:60" x14ac:dyDescent="0.2">
      <c r="BC6132" s="120"/>
      <c r="BD6132" s="120"/>
      <c r="BE6132" s="120"/>
      <c r="BF6132" s="120"/>
      <c r="BG6132" s="117"/>
      <c r="BH6132" s="117"/>
    </row>
    <row r="6133" spans="55:60" x14ac:dyDescent="0.2">
      <c r="BC6133" s="120"/>
      <c r="BD6133" s="120"/>
      <c r="BE6133" s="120"/>
      <c r="BF6133" s="120"/>
      <c r="BG6133" s="117"/>
      <c r="BH6133" s="117"/>
    </row>
    <row r="6134" spans="55:60" x14ac:dyDescent="0.2">
      <c r="BC6134" s="120"/>
      <c r="BD6134" s="120"/>
      <c r="BE6134" s="120"/>
      <c r="BF6134" s="120"/>
      <c r="BG6134" s="117"/>
      <c r="BH6134" s="117"/>
    </row>
    <row r="6135" spans="55:60" x14ac:dyDescent="0.2">
      <c r="BC6135" s="120"/>
      <c r="BD6135" s="120"/>
      <c r="BE6135" s="120"/>
      <c r="BF6135" s="120"/>
      <c r="BG6135" s="117"/>
      <c r="BH6135" s="117"/>
    </row>
    <row r="6136" spans="55:60" x14ac:dyDescent="0.2">
      <c r="BC6136" s="120"/>
      <c r="BD6136" s="120"/>
      <c r="BE6136" s="120"/>
      <c r="BF6136" s="120"/>
      <c r="BG6136" s="117"/>
      <c r="BH6136" s="117"/>
    </row>
    <row r="6137" spans="55:60" x14ac:dyDescent="0.2">
      <c r="BC6137" s="120"/>
      <c r="BD6137" s="120"/>
      <c r="BE6137" s="120"/>
      <c r="BF6137" s="120"/>
      <c r="BG6137" s="117"/>
      <c r="BH6137" s="117"/>
    </row>
    <row r="6138" spans="55:60" x14ac:dyDescent="0.2">
      <c r="BC6138" s="120"/>
      <c r="BD6138" s="120"/>
      <c r="BE6138" s="120"/>
      <c r="BF6138" s="120"/>
      <c r="BG6138" s="117"/>
      <c r="BH6138" s="117"/>
    </row>
    <row r="6139" spans="55:60" x14ac:dyDescent="0.2">
      <c r="BC6139" s="120"/>
      <c r="BD6139" s="120"/>
      <c r="BE6139" s="120"/>
      <c r="BF6139" s="120"/>
      <c r="BG6139" s="117"/>
      <c r="BH6139" s="117"/>
    </row>
    <row r="6140" spans="55:60" x14ac:dyDescent="0.2">
      <c r="BC6140" s="120"/>
      <c r="BD6140" s="120"/>
      <c r="BE6140" s="120"/>
      <c r="BF6140" s="120"/>
      <c r="BG6140" s="117"/>
      <c r="BH6140" s="117"/>
    </row>
    <row r="6141" spans="55:60" x14ac:dyDescent="0.2">
      <c r="BC6141" s="120"/>
      <c r="BD6141" s="120"/>
      <c r="BE6141" s="120"/>
      <c r="BF6141" s="120"/>
      <c r="BG6141" s="117"/>
      <c r="BH6141" s="117"/>
    </row>
    <row r="6142" spans="55:60" x14ac:dyDescent="0.2">
      <c r="BC6142" s="120"/>
      <c r="BD6142" s="120"/>
      <c r="BE6142" s="120"/>
      <c r="BF6142" s="120"/>
      <c r="BG6142" s="117"/>
      <c r="BH6142" s="117"/>
    </row>
    <row r="6143" spans="55:60" x14ac:dyDescent="0.2">
      <c r="BC6143" s="120"/>
      <c r="BD6143" s="120"/>
      <c r="BE6143" s="120"/>
      <c r="BF6143" s="120"/>
      <c r="BG6143" s="117"/>
      <c r="BH6143" s="117"/>
    </row>
    <row r="6144" spans="55:60" x14ac:dyDescent="0.2">
      <c r="BC6144" s="120"/>
      <c r="BD6144" s="120"/>
      <c r="BE6144" s="120"/>
      <c r="BF6144" s="120"/>
      <c r="BG6144" s="117"/>
      <c r="BH6144" s="117"/>
    </row>
    <row r="6145" spans="55:60" x14ac:dyDescent="0.2">
      <c r="BC6145" s="120"/>
      <c r="BD6145" s="120"/>
      <c r="BE6145" s="120"/>
      <c r="BF6145" s="120"/>
      <c r="BG6145" s="117"/>
      <c r="BH6145" s="117"/>
    </row>
    <row r="6146" spans="55:60" x14ac:dyDescent="0.2">
      <c r="BC6146" s="120"/>
      <c r="BD6146" s="120"/>
      <c r="BE6146" s="120"/>
      <c r="BF6146" s="120"/>
      <c r="BG6146" s="117"/>
      <c r="BH6146" s="117"/>
    </row>
    <row r="6147" spans="55:60" x14ac:dyDescent="0.2">
      <c r="BC6147" s="120"/>
      <c r="BD6147" s="120"/>
      <c r="BE6147" s="120"/>
      <c r="BF6147" s="120"/>
      <c r="BG6147" s="117"/>
      <c r="BH6147" s="117"/>
    </row>
    <row r="6148" spans="55:60" x14ac:dyDescent="0.2">
      <c r="BC6148" s="120"/>
      <c r="BD6148" s="120"/>
      <c r="BE6148" s="120"/>
      <c r="BF6148" s="120"/>
      <c r="BG6148" s="117"/>
      <c r="BH6148" s="117"/>
    </row>
    <row r="6149" spans="55:60" x14ac:dyDescent="0.2">
      <c r="BC6149" s="120"/>
      <c r="BD6149" s="120"/>
      <c r="BE6149" s="120"/>
      <c r="BF6149" s="120"/>
      <c r="BG6149" s="117"/>
      <c r="BH6149" s="117"/>
    </row>
    <row r="6150" spans="55:60" x14ac:dyDescent="0.2">
      <c r="BC6150" s="120"/>
      <c r="BD6150" s="120"/>
      <c r="BE6150" s="120"/>
      <c r="BF6150" s="120"/>
      <c r="BG6150" s="117"/>
      <c r="BH6150" s="117"/>
    </row>
    <row r="6151" spans="55:60" x14ac:dyDescent="0.2">
      <c r="BC6151" s="120"/>
      <c r="BD6151" s="120"/>
      <c r="BE6151" s="120"/>
      <c r="BF6151" s="120"/>
      <c r="BG6151" s="117"/>
      <c r="BH6151" s="117"/>
    </row>
    <row r="6152" spans="55:60" x14ac:dyDescent="0.2">
      <c r="BC6152" s="120"/>
      <c r="BD6152" s="120"/>
      <c r="BE6152" s="120"/>
      <c r="BF6152" s="120"/>
      <c r="BG6152" s="117"/>
      <c r="BH6152" s="117"/>
    </row>
    <row r="6153" spans="55:60" x14ac:dyDescent="0.2">
      <c r="BC6153" s="120"/>
      <c r="BD6153" s="120"/>
      <c r="BE6153" s="120"/>
      <c r="BF6153" s="120"/>
      <c r="BG6153" s="117"/>
      <c r="BH6153" s="117"/>
    </row>
    <row r="6154" spans="55:60" x14ac:dyDescent="0.2">
      <c r="BC6154" s="120"/>
      <c r="BD6154" s="120"/>
      <c r="BE6154" s="120"/>
      <c r="BF6154" s="120"/>
      <c r="BG6154" s="117"/>
      <c r="BH6154" s="117"/>
    </row>
    <row r="6155" spans="55:60" x14ac:dyDescent="0.2">
      <c r="BC6155" s="120"/>
      <c r="BD6155" s="120"/>
      <c r="BE6155" s="120"/>
      <c r="BF6155" s="120"/>
      <c r="BG6155" s="117"/>
      <c r="BH6155" s="117"/>
    </row>
    <row r="6156" spans="55:60" x14ac:dyDescent="0.2">
      <c r="BC6156" s="120"/>
      <c r="BD6156" s="120"/>
      <c r="BE6156" s="120"/>
      <c r="BF6156" s="120"/>
      <c r="BG6156" s="117"/>
      <c r="BH6156" s="117"/>
    </row>
    <row r="6157" spans="55:60" x14ac:dyDescent="0.2">
      <c r="BC6157" s="120"/>
      <c r="BD6157" s="120"/>
      <c r="BE6157" s="120"/>
      <c r="BF6157" s="120"/>
      <c r="BG6157" s="117"/>
      <c r="BH6157" s="117"/>
    </row>
    <row r="6158" spans="55:60" x14ac:dyDescent="0.2">
      <c r="BC6158" s="120"/>
      <c r="BD6158" s="120"/>
      <c r="BE6158" s="120"/>
      <c r="BF6158" s="120"/>
      <c r="BG6158" s="117"/>
      <c r="BH6158" s="117"/>
    </row>
    <row r="6159" spans="55:60" x14ac:dyDescent="0.2">
      <c r="BC6159" s="120"/>
      <c r="BD6159" s="120"/>
      <c r="BE6159" s="120"/>
      <c r="BF6159" s="120"/>
      <c r="BG6159" s="117"/>
      <c r="BH6159" s="117"/>
    </row>
    <row r="6160" spans="55:60" x14ac:dyDescent="0.2">
      <c r="BC6160" s="120"/>
      <c r="BD6160" s="120"/>
      <c r="BE6160" s="120"/>
      <c r="BF6160" s="120"/>
      <c r="BG6160" s="117"/>
      <c r="BH6160" s="117"/>
    </row>
    <row r="6161" spans="55:60" x14ac:dyDescent="0.2">
      <c r="BC6161" s="120"/>
      <c r="BD6161" s="120"/>
      <c r="BE6161" s="120"/>
      <c r="BF6161" s="120"/>
      <c r="BG6161" s="117"/>
      <c r="BH6161" s="117"/>
    </row>
    <row r="6162" spans="55:60" x14ac:dyDescent="0.2">
      <c r="BC6162" s="120"/>
      <c r="BD6162" s="120"/>
      <c r="BE6162" s="120"/>
      <c r="BF6162" s="120"/>
      <c r="BG6162" s="117"/>
      <c r="BH6162" s="117"/>
    </row>
    <row r="6163" spans="55:60" x14ac:dyDescent="0.2">
      <c r="BC6163" s="120"/>
      <c r="BD6163" s="120"/>
      <c r="BE6163" s="120"/>
      <c r="BF6163" s="120"/>
      <c r="BG6163" s="117"/>
      <c r="BH6163" s="117"/>
    </row>
    <row r="6164" spans="55:60" x14ac:dyDescent="0.2">
      <c r="BC6164" s="120"/>
      <c r="BD6164" s="120"/>
      <c r="BE6164" s="120"/>
      <c r="BF6164" s="120"/>
      <c r="BG6164" s="117"/>
      <c r="BH6164" s="117"/>
    </row>
    <row r="6165" spans="55:60" x14ac:dyDescent="0.2">
      <c r="BC6165" s="120"/>
      <c r="BD6165" s="120"/>
      <c r="BE6165" s="120"/>
      <c r="BF6165" s="120"/>
      <c r="BG6165" s="117"/>
      <c r="BH6165" s="117"/>
    </row>
    <row r="6166" spans="55:60" x14ac:dyDescent="0.2">
      <c r="BC6166" s="120"/>
      <c r="BD6166" s="120"/>
      <c r="BE6166" s="120"/>
      <c r="BF6166" s="120"/>
      <c r="BG6166" s="117"/>
      <c r="BH6166" s="117"/>
    </row>
    <row r="6167" spans="55:60" x14ac:dyDescent="0.2">
      <c r="BC6167" s="120"/>
      <c r="BD6167" s="120"/>
      <c r="BE6167" s="120"/>
      <c r="BF6167" s="120"/>
      <c r="BG6167" s="117"/>
      <c r="BH6167" s="117"/>
    </row>
    <row r="6168" spans="55:60" x14ac:dyDescent="0.2">
      <c r="BC6168" s="120"/>
      <c r="BD6168" s="120"/>
      <c r="BE6168" s="120"/>
      <c r="BF6168" s="120"/>
      <c r="BG6168" s="117"/>
      <c r="BH6168" s="117"/>
    </row>
    <row r="6169" spans="55:60" x14ac:dyDescent="0.2">
      <c r="BC6169" s="120"/>
      <c r="BD6169" s="120"/>
      <c r="BE6169" s="120"/>
      <c r="BF6169" s="120"/>
      <c r="BG6169" s="117"/>
      <c r="BH6169" s="117"/>
    </row>
    <row r="6170" spans="55:60" x14ac:dyDescent="0.2">
      <c r="BC6170" s="120"/>
      <c r="BD6170" s="120"/>
      <c r="BE6170" s="120"/>
      <c r="BF6170" s="120"/>
      <c r="BG6170" s="117"/>
      <c r="BH6170" s="117"/>
    </row>
    <row r="6171" spans="55:60" x14ac:dyDescent="0.2">
      <c r="BC6171" s="120"/>
      <c r="BD6171" s="120"/>
      <c r="BE6171" s="120"/>
      <c r="BF6171" s="120"/>
      <c r="BG6171" s="117"/>
      <c r="BH6171" s="117"/>
    </row>
    <row r="6172" spans="55:60" x14ac:dyDescent="0.2">
      <c r="BC6172" s="120"/>
      <c r="BD6172" s="120"/>
      <c r="BE6172" s="120"/>
      <c r="BF6172" s="120"/>
      <c r="BG6172" s="117"/>
      <c r="BH6172" s="117"/>
    </row>
    <row r="6173" spans="55:60" x14ac:dyDescent="0.2">
      <c r="BC6173" s="120"/>
      <c r="BD6173" s="120"/>
      <c r="BE6173" s="120"/>
      <c r="BF6173" s="120"/>
      <c r="BG6173" s="117"/>
      <c r="BH6173" s="117"/>
    </row>
    <row r="6174" spans="55:60" x14ac:dyDescent="0.2">
      <c r="BC6174" s="120"/>
      <c r="BD6174" s="120"/>
      <c r="BE6174" s="120"/>
      <c r="BF6174" s="120"/>
      <c r="BG6174" s="117"/>
      <c r="BH6174" s="117"/>
    </row>
    <row r="6175" spans="55:60" x14ac:dyDescent="0.2">
      <c r="BC6175" s="120"/>
      <c r="BD6175" s="120"/>
      <c r="BE6175" s="120"/>
      <c r="BF6175" s="120"/>
      <c r="BG6175" s="117"/>
      <c r="BH6175" s="117"/>
    </row>
    <row r="6176" spans="55:60" x14ac:dyDescent="0.2">
      <c r="BC6176" s="120"/>
      <c r="BD6176" s="120"/>
      <c r="BE6176" s="120"/>
      <c r="BF6176" s="120"/>
      <c r="BG6176" s="117"/>
      <c r="BH6176" s="117"/>
    </row>
    <row r="6177" spans="55:60" x14ac:dyDescent="0.2">
      <c r="BC6177" s="120"/>
      <c r="BD6177" s="120"/>
      <c r="BE6177" s="120"/>
      <c r="BF6177" s="120"/>
      <c r="BG6177" s="117"/>
      <c r="BH6177" s="117"/>
    </row>
    <row r="6178" spans="55:60" x14ac:dyDescent="0.2">
      <c r="BC6178" s="120"/>
      <c r="BD6178" s="120"/>
      <c r="BE6178" s="120"/>
      <c r="BF6178" s="120"/>
      <c r="BG6178" s="117"/>
      <c r="BH6178" s="117"/>
    </row>
    <row r="6179" spans="55:60" x14ac:dyDescent="0.2">
      <c r="BC6179" s="120"/>
      <c r="BD6179" s="120"/>
      <c r="BE6179" s="120"/>
      <c r="BF6179" s="120"/>
      <c r="BG6179" s="117"/>
      <c r="BH6179" s="117"/>
    </row>
    <row r="6180" spans="55:60" x14ac:dyDescent="0.2">
      <c r="BC6180" s="120"/>
      <c r="BD6180" s="120"/>
      <c r="BE6180" s="120"/>
      <c r="BF6180" s="120"/>
      <c r="BG6180" s="117"/>
      <c r="BH6180" s="117"/>
    </row>
    <row r="6181" spans="55:60" x14ac:dyDescent="0.2">
      <c r="BC6181" s="120"/>
      <c r="BD6181" s="120"/>
      <c r="BE6181" s="120"/>
      <c r="BF6181" s="120"/>
      <c r="BG6181" s="117"/>
      <c r="BH6181" s="117"/>
    </row>
    <row r="6182" spans="55:60" x14ac:dyDescent="0.2">
      <c r="BC6182" s="120"/>
      <c r="BD6182" s="120"/>
      <c r="BE6182" s="120"/>
      <c r="BF6182" s="120"/>
      <c r="BG6182" s="117"/>
      <c r="BH6182" s="117"/>
    </row>
    <row r="6183" spans="55:60" x14ac:dyDescent="0.2">
      <c r="BC6183" s="120"/>
      <c r="BD6183" s="120"/>
      <c r="BE6183" s="120"/>
      <c r="BF6183" s="120"/>
      <c r="BG6183" s="117"/>
      <c r="BH6183" s="117"/>
    </row>
    <row r="6184" spans="55:60" x14ac:dyDescent="0.2">
      <c r="BC6184" s="120"/>
      <c r="BD6184" s="120"/>
      <c r="BE6184" s="120"/>
      <c r="BF6184" s="120"/>
      <c r="BG6184" s="117"/>
      <c r="BH6184" s="117"/>
    </row>
    <row r="6185" spans="55:60" x14ac:dyDescent="0.2">
      <c r="BC6185" s="120"/>
      <c r="BD6185" s="120"/>
      <c r="BE6185" s="120"/>
      <c r="BF6185" s="120"/>
      <c r="BG6185" s="117"/>
      <c r="BH6185" s="117"/>
    </row>
    <row r="6186" spans="55:60" x14ac:dyDescent="0.2">
      <c r="BC6186" s="120"/>
      <c r="BD6186" s="120"/>
      <c r="BE6186" s="120"/>
      <c r="BF6186" s="120"/>
      <c r="BG6186" s="117"/>
      <c r="BH6186" s="117"/>
    </row>
    <row r="6187" spans="55:60" x14ac:dyDescent="0.2">
      <c r="BC6187" s="120"/>
      <c r="BD6187" s="120"/>
      <c r="BE6187" s="120"/>
      <c r="BF6187" s="120"/>
      <c r="BG6187" s="117"/>
      <c r="BH6187" s="117"/>
    </row>
    <row r="6188" spans="55:60" x14ac:dyDescent="0.2">
      <c r="BC6188" s="120"/>
      <c r="BD6188" s="120"/>
      <c r="BE6188" s="120"/>
      <c r="BF6188" s="120"/>
      <c r="BG6188" s="117"/>
      <c r="BH6188" s="117"/>
    </row>
    <row r="6189" spans="55:60" x14ac:dyDescent="0.2">
      <c r="BC6189" s="120"/>
      <c r="BD6189" s="120"/>
      <c r="BE6189" s="120"/>
      <c r="BF6189" s="120"/>
      <c r="BG6189" s="117"/>
      <c r="BH6189" s="117"/>
    </row>
    <row r="6190" spans="55:60" x14ac:dyDescent="0.2">
      <c r="BC6190" s="120"/>
      <c r="BD6190" s="120"/>
      <c r="BE6190" s="120"/>
      <c r="BF6190" s="120"/>
      <c r="BG6190" s="117"/>
      <c r="BH6190" s="117"/>
    </row>
    <row r="6191" spans="55:60" x14ac:dyDescent="0.2">
      <c r="BC6191" s="120"/>
      <c r="BD6191" s="120"/>
      <c r="BE6191" s="120"/>
      <c r="BF6191" s="120"/>
      <c r="BG6191" s="117"/>
      <c r="BH6191" s="117"/>
    </row>
    <row r="6192" spans="55:60" x14ac:dyDescent="0.2">
      <c r="BC6192" s="120"/>
      <c r="BD6192" s="120"/>
      <c r="BE6192" s="120"/>
      <c r="BF6192" s="120"/>
      <c r="BG6192" s="117"/>
      <c r="BH6192" s="117"/>
    </row>
    <row r="6193" spans="55:60" x14ac:dyDescent="0.2">
      <c r="BC6193" s="120"/>
      <c r="BD6193" s="120"/>
      <c r="BE6193" s="120"/>
      <c r="BF6193" s="120"/>
      <c r="BG6193" s="117"/>
      <c r="BH6193" s="117"/>
    </row>
    <row r="6194" spans="55:60" x14ac:dyDescent="0.2">
      <c r="BC6194" s="120"/>
      <c r="BD6194" s="120"/>
      <c r="BE6194" s="120"/>
      <c r="BF6194" s="120"/>
      <c r="BG6194" s="117"/>
      <c r="BH6194" s="117"/>
    </row>
    <row r="6195" spans="55:60" x14ac:dyDescent="0.2">
      <c r="BC6195" s="120"/>
      <c r="BD6195" s="120"/>
      <c r="BE6195" s="120"/>
      <c r="BF6195" s="120"/>
      <c r="BG6195" s="117"/>
      <c r="BH6195" s="117"/>
    </row>
    <row r="6196" spans="55:60" x14ac:dyDescent="0.2">
      <c r="BC6196" s="120"/>
      <c r="BD6196" s="120"/>
      <c r="BE6196" s="120"/>
      <c r="BF6196" s="120"/>
      <c r="BG6196" s="117"/>
      <c r="BH6196" s="117"/>
    </row>
    <row r="6197" spans="55:60" x14ac:dyDescent="0.2">
      <c r="BC6197" s="120"/>
      <c r="BD6197" s="120"/>
      <c r="BE6197" s="120"/>
      <c r="BF6197" s="120"/>
      <c r="BG6197" s="117"/>
      <c r="BH6197" s="117"/>
    </row>
    <row r="6198" spans="55:60" x14ac:dyDescent="0.2">
      <c r="BC6198" s="120"/>
      <c r="BD6198" s="120"/>
      <c r="BE6198" s="120"/>
      <c r="BF6198" s="120"/>
      <c r="BG6198" s="117"/>
      <c r="BH6198" s="117"/>
    </row>
    <row r="6199" spans="55:60" x14ac:dyDescent="0.2">
      <c r="BC6199" s="120"/>
      <c r="BD6199" s="120"/>
      <c r="BE6199" s="120"/>
      <c r="BF6199" s="120"/>
      <c r="BG6199" s="117"/>
      <c r="BH6199" s="117"/>
    </row>
    <row r="6200" spans="55:60" x14ac:dyDescent="0.2">
      <c r="BC6200" s="120"/>
      <c r="BD6200" s="120"/>
      <c r="BE6200" s="120"/>
      <c r="BF6200" s="120"/>
      <c r="BG6200" s="117"/>
      <c r="BH6200" s="117"/>
    </row>
    <row r="6201" spans="55:60" x14ac:dyDescent="0.2">
      <c r="BC6201" s="120"/>
      <c r="BD6201" s="120"/>
      <c r="BE6201" s="120"/>
      <c r="BF6201" s="120"/>
      <c r="BG6201" s="117"/>
      <c r="BH6201" s="117"/>
    </row>
    <row r="6202" spans="55:60" x14ac:dyDescent="0.2">
      <c r="BC6202" s="120"/>
      <c r="BD6202" s="120"/>
      <c r="BE6202" s="120"/>
      <c r="BF6202" s="120"/>
      <c r="BG6202" s="117"/>
      <c r="BH6202" s="117"/>
    </row>
    <row r="6203" spans="55:60" x14ac:dyDescent="0.2">
      <c r="BC6203" s="120"/>
      <c r="BD6203" s="120"/>
      <c r="BE6203" s="120"/>
      <c r="BF6203" s="120"/>
      <c r="BG6203" s="117"/>
      <c r="BH6203" s="117"/>
    </row>
    <row r="6204" spans="55:60" x14ac:dyDescent="0.2">
      <c r="BC6204" s="120"/>
      <c r="BD6204" s="120"/>
      <c r="BE6204" s="120"/>
      <c r="BF6204" s="120"/>
      <c r="BG6204" s="117"/>
      <c r="BH6204" s="117"/>
    </row>
    <row r="6205" spans="55:60" x14ac:dyDescent="0.2">
      <c r="BC6205" s="120"/>
      <c r="BD6205" s="120"/>
      <c r="BE6205" s="120"/>
      <c r="BF6205" s="120"/>
      <c r="BG6205" s="117"/>
      <c r="BH6205" s="117"/>
    </row>
    <row r="6206" spans="55:60" x14ac:dyDescent="0.2">
      <c r="BC6206" s="120"/>
      <c r="BD6206" s="120"/>
      <c r="BE6206" s="120"/>
      <c r="BF6206" s="120"/>
      <c r="BG6206" s="117"/>
      <c r="BH6206" s="117"/>
    </row>
    <row r="6207" spans="55:60" x14ac:dyDescent="0.2">
      <c r="BC6207" s="120"/>
      <c r="BD6207" s="120"/>
      <c r="BE6207" s="120"/>
      <c r="BF6207" s="120"/>
      <c r="BG6207" s="117"/>
      <c r="BH6207" s="117"/>
    </row>
    <row r="6208" spans="55:60" x14ac:dyDescent="0.2">
      <c r="BC6208" s="120"/>
      <c r="BD6208" s="120"/>
      <c r="BE6208" s="120"/>
      <c r="BF6208" s="120"/>
      <c r="BG6208" s="117"/>
      <c r="BH6208" s="117"/>
    </row>
    <row r="6209" spans="55:60" x14ac:dyDescent="0.2">
      <c r="BC6209" s="120"/>
      <c r="BD6209" s="120"/>
      <c r="BE6209" s="120"/>
      <c r="BF6209" s="120"/>
      <c r="BG6209" s="117"/>
      <c r="BH6209" s="117"/>
    </row>
    <row r="6210" spans="55:60" x14ac:dyDescent="0.2">
      <c r="BC6210" s="120"/>
      <c r="BD6210" s="120"/>
      <c r="BE6210" s="120"/>
      <c r="BF6210" s="120"/>
      <c r="BG6210" s="117"/>
      <c r="BH6210" s="117"/>
    </row>
    <row r="6211" spans="55:60" x14ac:dyDescent="0.2">
      <c r="BC6211" s="120"/>
      <c r="BD6211" s="120"/>
      <c r="BE6211" s="120"/>
      <c r="BF6211" s="120"/>
      <c r="BG6211" s="117"/>
      <c r="BH6211" s="117"/>
    </row>
    <row r="6212" spans="55:60" x14ac:dyDescent="0.2">
      <c r="BC6212" s="120"/>
      <c r="BD6212" s="120"/>
      <c r="BE6212" s="120"/>
      <c r="BF6212" s="120"/>
      <c r="BG6212" s="117"/>
      <c r="BH6212" s="117"/>
    </row>
    <row r="6213" spans="55:60" x14ac:dyDescent="0.2">
      <c r="BC6213" s="120"/>
      <c r="BD6213" s="120"/>
      <c r="BE6213" s="120"/>
      <c r="BF6213" s="120"/>
      <c r="BG6213" s="117"/>
      <c r="BH6213" s="117"/>
    </row>
    <row r="6214" spans="55:60" x14ac:dyDescent="0.2">
      <c r="BC6214" s="120"/>
      <c r="BD6214" s="120"/>
      <c r="BE6214" s="120"/>
      <c r="BF6214" s="120"/>
      <c r="BG6214" s="117"/>
      <c r="BH6214" s="117"/>
    </row>
    <row r="6215" spans="55:60" x14ac:dyDescent="0.2">
      <c r="BC6215" s="120"/>
      <c r="BD6215" s="120"/>
      <c r="BE6215" s="120"/>
      <c r="BF6215" s="120"/>
      <c r="BG6215" s="117"/>
      <c r="BH6215" s="117"/>
    </row>
    <row r="6216" spans="55:60" x14ac:dyDescent="0.2">
      <c r="BC6216" s="120"/>
      <c r="BD6216" s="120"/>
      <c r="BE6216" s="120"/>
      <c r="BF6216" s="120"/>
      <c r="BG6216" s="117"/>
      <c r="BH6216" s="117"/>
    </row>
    <row r="6217" spans="55:60" x14ac:dyDescent="0.2">
      <c r="BC6217" s="120"/>
      <c r="BD6217" s="120"/>
      <c r="BE6217" s="120"/>
      <c r="BF6217" s="120"/>
      <c r="BG6217" s="117"/>
      <c r="BH6217" s="117"/>
    </row>
    <row r="6218" spans="55:60" x14ac:dyDescent="0.2">
      <c r="BC6218" s="120"/>
      <c r="BD6218" s="120"/>
      <c r="BE6218" s="120"/>
      <c r="BF6218" s="120"/>
      <c r="BG6218" s="117"/>
      <c r="BH6218" s="117"/>
    </row>
    <row r="6219" spans="55:60" x14ac:dyDescent="0.2">
      <c r="BC6219" s="120"/>
      <c r="BD6219" s="120"/>
      <c r="BE6219" s="120"/>
      <c r="BF6219" s="120"/>
      <c r="BG6219" s="117"/>
      <c r="BH6219" s="117"/>
    </row>
    <row r="6220" spans="55:60" x14ac:dyDescent="0.2">
      <c r="BC6220" s="120"/>
      <c r="BD6220" s="120"/>
      <c r="BE6220" s="120"/>
      <c r="BF6220" s="120"/>
      <c r="BG6220" s="117"/>
      <c r="BH6220" s="117"/>
    </row>
    <row r="6221" spans="55:60" x14ac:dyDescent="0.2">
      <c r="BC6221" s="120"/>
      <c r="BD6221" s="120"/>
      <c r="BE6221" s="120"/>
      <c r="BF6221" s="120"/>
      <c r="BG6221" s="117"/>
      <c r="BH6221" s="117"/>
    </row>
    <row r="6222" spans="55:60" x14ac:dyDescent="0.2">
      <c r="BC6222" s="120"/>
      <c r="BD6222" s="120"/>
      <c r="BE6222" s="120"/>
      <c r="BF6222" s="120"/>
      <c r="BG6222" s="117"/>
      <c r="BH6222" s="117"/>
    </row>
    <row r="6223" spans="55:60" x14ac:dyDescent="0.2">
      <c r="BC6223" s="120"/>
      <c r="BD6223" s="120"/>
      <c r="BE6223" s="120"/>
      <c r="BF6223" s="120"/>
      <c r="BG6223" s="117"/>
      <c r="BH6223" s="117"/>
    </row>
    <row r="6224" spans="55:60" x14ac:dyDescent="0.2">
      <c r="BC6224" s="120"/>
      <c r="BD6224" s="120"/>
      <c r="BE6224" s="120"/>
      <c r="BF6224" s="120"/>
      <c r="BG6224" s="117"/>
      <c r="BH6224" s="117"/>
    </row>
    <row r="6225" spans="55:60" x14ac:dyDescent="0.2">
      <c r="BC6225" s="120"/>
      <c r="BD6225" s="120"/>
      <c r="BE6225" s="120"/>
      <c r="BF6225" s="120"/>
      <c r="BG6225" s="117"/>
      <c r="BH6225" s="117"/>
    </row>
    <row r="6226" spans="55:60" x14ac:dyDescent="0.2">
      <c r="BC6226" s="120"/>
      <c r="BD6226" s="120"/>
      <c r="BE6226" s="120"/>
      <c r="BF6226" s="120"/>
      <c r="BG6226" s="117"/>
      <c r="BH6226" s="117"/>
    </row>
    <row r="6227" spans="55:60" x14ac:dyDescent="0.2">
      <c r="BC6227" s="120"/>
      <c r="BD6227" s="120"/>
      <c r="BE6227" s="120"/>
      <c r="BF6227" s="120"/>
      <c r="BG6227" s="117"/>
      <c r="BH6227" s="117"/>
    </row>
    <row r="6228" spans="55:60" x14ac:dyDescent="0.2">
      <c r="BC6228" s="120"/>
      <c r="BD6228" s="120"/>
      <c r="BE6228" s="120"/>
      <c r="BF6228" s="120"/>
      <c r="BG6228" s="117"/>
      <c r="BH6228" s="117"/>
    </row>
    <row r="6229" spans="55:60" x14ac:dyDescent="0.2">
      <c r="BC6229" s="120"/>
      <c r="BD6229" s="120"/>
      <c r="BE6229" s="120"/>
      <c r="BF6229" s="120"/>
      <c r="BG6229" s="117"/>
      <c r="BH6229" s="117"/>
    </row>
    <row r="6230" spans="55:60" x14ac:dyDescent="0.2">
      <c r="BC6230" s="120"/>
      <c r="BD6230" s="120"/>
      <c r="BE6230" s="120"/>
      <c r="BF6230" s="120"/>
      <c r="BG6230" s="117"/>
      <c r="BH6230" s="117"/>
    </row>
    <row r="6231" spans="55:60" x14ac:dyDescent="0.2">
      <c r="BC6231" s="120"/>
      <c r="BD6231" s="120"/>
      <c r="BE6231" s="120"/>
      <c r="BF6231" s="120"/>
      <c r="BG6231" s="117"/>
      <c r="BH6231" s="117"/>
    </row>
    <row r="6232" spans="55:60" x14ac:dyDescent="0.2">
      <c r="BC6232" s="120"/>
      <c r="BD6232" s="120"/>
      <c r="BE6232" s="120"/>
      <c r="BF6232" s="120"/>
      <c r="BG6232" s="117"/>
      <c r="BH6232" s="117"/>
    </row>
    <row r="6233" spans="55:60" x14ac:dyDescent="0.2">
      <c r="BC6233" s="120"/>
      <c r="BD6233" s="120"/>
      <c r="BE6233" s="120"/>
      <c r="BF6233" s="120"/>
      <c r="BG6233" s="117"/>
      <c r="BH6233" s="117"/>
    </row>
    <row r="6234" spans="55:60" x14ac:dyDescent="0.2">
      <c r="BC6234" s="120"/>
      <c r="BD6234" s="120"/>
      <c r="BE6234" s="120"/>
      <c r="BF6234" s="120"/>
      <c r="BG6234" s="117"/>
      <c r="BH6234" s="117"/>
    </row>
    <row r="6235" spans="55:60" x14ac:dyDescent="0.2">
      <c r="BC6235" s="120"/>
      <c r="BD6235" s="120"/>
      <c r="BE6235" s="120"/>
      <c r="BF6235" s="120"/>
      <c r="BG6235" s="117"/>
      <c r="BH6235" s="117"/>
    </row>
    <row r="6236" spans="55:60" x14ac:dyDescent="0.2">
      <c r="BC6236" s="120"/>
      <c r="BD6236" s="120"/>
      <c r="BE6236" s="120"/>
      <c r="BF6236" s="120"/>
      <c r="BG6236" s="117"/>
      <c r="BH6236" s="117"/>
    </row>
    <row r="6237" spans="55:60" x14ac:dyDescent="0.2">
      <c r="BC6237" s="120"/>
      <c r="BD6237" s="120"/>
      <c r="BE6237" s="120"/>
      <c r="BF6237" s="120"/>
      <c r="BG6237" s="117"/>
      <c r="BH6237" s="117"/>
    </row>
    <row r="6238" spans="55:60" x14ac:dyDescent="0.2">
      <c r="BC6238" s="120"/>
      <c r="BD6238" s="120"/>
      <c r="BE6238" s="120"/>
      <c r="BF6238" s="120"/>
      <c r="BG6238" s="117"/>
      <c r="BH6238" s="117"/>
    </row>
    <row r="6239" spans="55:60" x14ac:dyDescent="0.2">
      <c r="BC6239" s="120"/>
      <c r="BD6239" s="120"/>
      <c r="BE6239" s="120"/>
      <c r="BF6239" s="120"/>
      <c r="BG6239" s="117"/>
      <c r="BH6239" s="117"/>
    </row>
    <row r="6240" spans="55:60" x14ac:dyDescent="0.2">
      <c r="BC6240" s="120"/>
      <c r="BD6240" s="120"/>
      <c r="BE6240" s="120"/>
      <c r="BF6240" s="120"/>
      <c r="BG6240" s="117"/>
      <c r="BH6240" s="117"/>
    </row>
    <row r="6241" spans="55:60" x14ac:dyDescent="0.2">
      <c r="BC6241" s="120"/>
      <c r="BD6241" s="120"/>
      <c r="BE6241" s="120"/>
      <c r="BF6241" s="120"/>
      <c r="BG6241" s="117"/>
      <c r="BH6241" s="117"/>
    </row>
    <row r="6242" spans="55:60" x14ac:dyDescent="0.2">
      <c r="BC6242" s="120"/>
      <c r="BD6242" s="120"/>
      <c r="BE6242" s="120"/>
      <c r="BF6242" s="120"/>
      <c r="BG6242" s="117"/>
      <c r="BH6242" s="117"/>
    </row>
    <row r="6243" spans="55:60" x14ac:dyDescent="0.2">
      <c r="BC6243" s="120"/>
      <c r="BD6243" s="120"/>
      <c r="BE6243" s="120"/>
      <c r="BF6243" s="120"/>
      <c r="BG6243" s="117"/>
      <c r="BH6243" s="117"/>
    </row>
    <row r="6244" spans="55:60" x14ac:dyDescent="0.2">
      <c r="BC6244" s="120"/>
      <c r="BD6244" s="120"/>
      <c r="BE6244" s="120"/>
      <c r="BF6244" s="120"/>
      <c r="BG6244" s="117"/>
      <c r="BH6244" s="117"/>
    </row>
    <row r="6245" spans="55:60" x14ac:dyDescent="0.2">
      <c r="BC6245" s="120"/>
      <c r="BD6245" s="120"/>
      <c r="BE6245" s="120"/>
      <c r="BF6245" s="120"/>
      <c r="BG6245" s="117"/>
      <c r="BH6245" s="117"/>
    </row>
    <row r="6246" spans="55:60" x14ac:dyDescent="0.2">
      <c r="BC6246" s="120"/>
      <c r="BD6246" s="120"/>
      <c r="BE6246" s="120"/>
      <c r="BF6246" s="120"/>
      <c r="BG6246" s="117"/>
      <c r="BH6246" s="117"/>
    </row>
    <row r="6247" spans="55:60" x14ac:dyDescent="0.2">
      <c r="BC6247" s="120"/>
      <c r="BD6247" s="120"/>
      <c r="BE6247" s="120"/>
      <c r="BF6247" s="120"/>
      <c r="BG6247" s="117"/>
      <c r="BH6247" s="117"/>
    </row>
    <row r="6248" spans="55:60" x14ac:dyDescent="0.2">
      <c r="BC6248" s="120"/>
      <c r="BD6248" s="120"/>
      <c r="BE6248" s="120"/>
      <c r="BF6248" s="120"/>
      <c r="BG6248" s="117"/>
      <c r="BH6248" s="117"/>
    </row>
    <row r="6249" spans="55:60" x14ac:dyDescent="0.2">
      <c r="BC6249" s="120"/>
      <c r="BD6249" s="120"/>
      <c r="BE6249" s="120"/>
      <c r="BF6249" s="120"/>
      <c r="BG6249" s="117"/>
      <c r="BH6249" s="117"/>
    </row>
    <row r="6250" spans="55:60" x14ac:dyDescent="0.2">
      <c r="BC6250" s="120"/>
      <c r="BD6250" s="120"/>
      <c r="BE6250" s="120"/>
      <c r="BF6250" s="120"/>
      <c r="BG6250" s="117"/>
      <c r="BH6250" s="117"/>
    </row>
    <row r="6251" spans="55:60" x14ac:dyDescent="0.2">
      <c r="BC6251" s="120"/>
      <c r="BD6251" s="120"/>
      <c r="BE6251" s="120"/>
      <c r="BF6251" s="120"/>
      <c r="BG6251" s="117"/>
      <c r="BH6251" s="117"/>
    </row>
    <row r="6252" spans="55:60" x14ac:dyDescent="0.2">
      <c r="BC6252" s="120"/>
      <c r="BD6252" s="120"/>
      <c r="BE6252" s="120"/>
      <c r="BF6252" s="120"/>
      <c r="BG6252" s="117"/>
      <c r="BH6252" s="117"/>
    </row>
    <row r="6253" spans="55:60" x14ac:dyDescent="0.2">
      <c r="BC6253" s="120"/>
      <c r="BD6253" s="120"/>
      <c r="BE6253" s="120"/>
      <c r="BF6253" s="120"/>
      <c r="BG6253" s="117"/>
      <c r="BH6253" s="117"/>
    </row>
    <row r="6254" spans="55:60" x14ac:dyDescent="0.2">
      <c r="BC6254" s="120"/>
      <c r="BD6254" s="120"/>
      <c r="BE6254" s="120"/>
      <c r="BF6254" s="120"/>
      <c r="BG6254" s="117"/>
      <c r="BH6254" s="117"/>
    </row>
    <row r="6255" spans="55:60" x14ac:dyDescent="0.2">
      <c r="BC6255" s="120"/>
      <c r="BD6255" s="120"/>
      <c r="BE6255" s="120"/>
      <c r="BF6255" s="120"/>
      <c r="BG6255" s="117"/>
      <c r="BH6255" s="117"/>
    </row>
    <row r="6256" spans="55:60" x14ac:dyDescent="0.2">
      <c r="BC6256" s="120"/>
      <c r="BD6256" s="120"/>
      <c r="BE6256" s="120"/>
      <c r="BF6256" s="120"/>
      <c r="BG6256" s="117"/>
      <c r="BH6256" s="117"/>
    </row>
    <row r="6257" spans="55:60" x14ac:dyDescent="0.2">
      <c r="BC6257" s="120"/>
      <c r="BD6257" s="120"/>
      <c r="BE6257" s="120"/>
      <c r="BF6257" s="120"/>
      <c r="BG6257" s="117"/>
      <c r="BH6257" s="117"/>
    </row>
    <row r="6258" spans="55:60" x14ac:dyDescent="0.2">
      <c r="BC6258" s="120"/>
      <c r="BD6258" s="120"/>
      <c r="BE6258" s="120"/>
      <c r="BF6258" s="120"/>
      <c r="BG6258" s="117"/>
      <c r="BH6258" s="117"/>
    </row>
    <row r="6259" spans="55:60" x14ac:dyDescent="0.2">
      <c r="BC6259" s="120"/>
      <c r="BD6259" s="120"/>
      <c r="BE6259" s="120"/>
      <c r="BF6259" s="120"/>
      <c r="BG6259" s="117"/>
      <c r="BH6259" s="117"/>
    </row>
    <row r="6260" spans="55:60" x14ac:dyDescent="0.2">
      <c r="BC6260" s="120"/>
      <c r="BD6260" s="120"/>
      <c r="BE6260" s="120"/>
      <c r="BF6260" s="120"/>
      <c r="BG6260" s="117"/>
      <c r="BH6260" s="117"/>
    </row>
    <row r="6261" spans="55:60" x14ac:dyDescent="0.2">
      <c r="BC6261" s="120"/>
      <c r="BD6261" s="120"/>
      <c r="BE6261" s="120"/>
      <c r="BF6261" s="120"/>
      <c r="BG6261" s="117"/>
      <c r="BH6261" s="117"/>
    </row>
    <row r="6262" spans="55:60" x14ac:dyDescent="0.2">
      <c r="BC6262" s="120"/>
      <c r="BD6262" s="120"/>
      <c r="BE6262" s="120"/>
      <c r="BF6262" s="120"/>
      <c r="BG6262" s="117"/>
      <c r="BH6262" s="117"/>
    </row>
    <row r="6263" spans="55:60" x14ac:dyDescent="0.2">
      <c r="BC6263" s="120"/>
      <c r="BD6263" s="120"/>
      <c r="BE6263" s="120"/>
      <c r="BF6263" s="120"/>
      <c r="BG6263" s="117"/>
      <c r="BH6263" s="117"/>
    </row>
    <row r="6264" spans="55:60" x14ac:dyDescent="0.2">
      <c r="BC6264" s="120"/>
      <c r="BD6264" s="120"/>
      <c r="BE6264" s="120"/>
      <c r="BF6264" s="120"/>
      <c r="BG6264" s="117"/>
      <c r="BH6264" s="117"/>
    </row>
    <row r="6265" spans="55:60" x14ac:dyDescent="0.2">
      <c r="BC6265" s="120"/>
      <c r="BD6265" s="120"/>
      <c r="BE6265" s="120"/>
      <c r="BF6265" s="120"/>
      <c r="BG6265" s="117"/>
      <c r="BH6265" s="117"/>
    </row>
    <row r="6266" spans="55:60" x14ac:dyDescent="0.2">
      <c r="BC6266" s="120"/>
      <c r="BD6266" s="120"/>
      <c r="BE6266" s="120"/>
      <c r="BF6266" s="120"/>
      <c r="BG6266" s="117"/>
      <c r="BH6266" s="117"/>
    </row>
    <row r="6267" spans="55:60" x14ac:dyDescent="0.2">
      <c r="BC6267" s="120"/>
      <c r="BD6267" s="120"/>
      <c r="BE6267" s="120"/>
      <c r="BF6267" s="120"/>
      <c r="BG6267" s="117"/>
      <c r="BH6267" s="117"/>
    </row>
    <row r="6268" spans="55:60" x14ac:dyDescent="0.2">
      <c r="BC6268" s="120"/>
      <c r="BD6268" s="120"/>
      <c r="BE6268" s="120"/>
      <c r="BF6268" s="120"/>
      <c r="BG6268" s="117"/>
      <c r="BH6268" s="117"/>
    </row>
    <row r="6269" spans="55:60" x14ac:dyDescent="0.2">
      <c r="BC6269" s="120"/>
      <c r="BD6269" s="120"/>
      <c r="BE6269" s="120"/>
      <c r="BF6269" s="120"/>
      <c r="BG6269" s="117"/>
      <c r="BH6269" s="117"/>
    </row>
    <row r="6270" spans="55:60" x14ac:dyDescent="0.2">
      <c r="BC6270" s="120"/>
      <c r="BD6270" s="120"/>
      <c r="BE6270" s="120"/>
      <c r="BF6270" s="120"/>
      <c r="BG6270" s="117"/>
      <c r="BH6270" s="117"/>
    </row>
    <row r="6271" spans="55:60" x14ac:dyDescent="0.2">
      <c r="BC6271" s="120"/>
      <c r="BD6271" s="120"/>
      <c r="BE6271" s="120"/>
      <c r="BF6271" s="120"/>
      <c r="BG6271" s="117"/>
      <c r="BH6271" s="117"/>
    </row>
    <row r="6272" spans="55:60" x14ac:dyDescent="0.2">
      <c r="BC6272" s="120"/>
      <c r="BD6272" s="120"/>
      <c r="BE6272" s="120"/>
      <c r="BF6272" s="120"/>
      <c r="BG6272" s="117"/>
      <c r="BH6272" s="117"/>
    </row>
    <row r="6273" spans="55:60" x14ac:dyDescent="0.2">
      <c r="BC6273" s="120"/>
      <c r="BD6273" s="120"/>
      <c r="BE6273" s="120"/>
      <c r="BF6273" s="120"/>
      <c r="BG6273" s="117"/>
      <c r="BH6273" s="117"/>
    </row>
    <row r="6274" spans="55:60" x14ac:dyDescent="0.2">
      <c r="BC6274" s="120"/>
      <c r="BD6274" s="120"/>
      <c r="BE6274" s="120"/>
      <c r="BF6274" s="120"/>
      <c r="BG6274" s="117"/>
      <c r="BH6274" s="117"/>
    </row>
    <row r="6275" spans="55:60" x14ac:dyDescent="0.2">
      <c r="BC6275" s="120"/>
      <c r="BD6275" s="120"/>
      <c r="BE6275" s="120"/>
      <c r="BF6275" s="120"/>
      <c r="BG6275" s="117"/>
      <c r="BH6275" s="117"/>
    </row>
    <row r="6276" spans="55:60" x14ac:dyDescent="0.2">
      <c r="BC6276" s="120"/>
      <c r="BD6276" s="120"/>
      <c r="BE6276" s="120"/>
      <c r="BF6276" s="120"/>
      <c r="BG6276" s="117"/>
      <c r="BH6276" s="117"/>
    </row>
    <row r="6277" spans="55:60" x14ac:dyDescent="0.2">
      <c r="BC6277" s="120"/>
      <c r="BD6277" s="120"/>
      <c r="BE6277" s="120"/>
      <c r="BF6277" s="120"/>
      <c r="BG6277" s="117"/>
      <c r="BH6277" s="117"/>
    </row>
    <row r="6278" spans="55:60" x14ac:dyDescent="0.2">
      <c r="BC6278" s="120"/>
      <c r="BD6278" s="120"/>
      <c r="BE6278" s="120"/>
      <c r="BF6278" s="120"/>
      <c r="BG6278" s="117"/>
      <c r="BH6278" s="117"/>
    </row>
    <row r="6279" spans="55:60" x14ac:dyDescent="0.2">
      <c r="BC6279" s="120"/>
      <c r="BD6279" s="120"/>
      <c r="BE6279" s="120"/>
      <c r="BF6279" s="120"/>
      <c r="BG6279" s="117"/>
      <c r="BH6279" s="117"/>
    </row>
    <row r="6280" spans="55:60" x14ac:dyDescent="0.2">
      <c r="BC6280" s="120"/>
      <c r="BD6280" s="120"/>
      <c r="BE6280" s="120"/>
      <c r="BF6280" s="120"/>
      <c r="BG6280" s="117"/>
      <c r="BH6280" s="117"/>
    </row>
    <row r="6281" spans="55:60" x14ac:dyDescent="0.2">
      <c r="BC6281" s="120"/>
      <c r="BD6281" s="120"/>
      <c r="BE6281" s="120"/>
      <c r="BF6281" s="120"/>
      <c r="BG6281" s="117"/>
      <c r="BH6281" s="117"/>
    </row>
    <row r="6282" spans="55:60" x14ac:dyDescent="0.2">
      <c r="BC6282" s="120"/>
      <c r="BD6282" s="120"/>
      <c r="BE6282" s="120"/>
      <c r="BF6282" s="120"/>
      <c r="BG6282" s="117"/>
      <c r="BH6282" s="117"/>
    </row>
    <row r="6283" spans="55:60" x14ac:dyDescent="0.2">
      <c r="BC6283" s="120"/>
      <c r="BD6283" s="120"/>
      <c r="BE6283" s="120"/>
      <c r="BF6283" s="120"/>
      <c r="BG6283" s="117"/>
      <c r="BH6283" s="117"/>
    </row>
    <row r="6284" spans="55:60" x14ac:dyDescent="0.2">
      <c r="BC6284" s="120"/>
      <c r="BD6284" s="120"/>
      <c r="BE6284" s="120"/>
      <c r="BF6284" s="120"/>
      <c r="BG6284" s="117"/>
      <c r="BH6284" s="117"/>
    </row>
    <row r="6285" spans="55:60" x14ac:dyDescent="0.2">
      <c r="BC6285" s="120"/>
      <c r="BD6285" s="120"/>
      <c r="BE6285" s="120"/>
      <c r="BF6285" s="120"/>
      <c r="BG6285" s="117"/>
      <c r="BH6285" s="117"/>
    </row>
    <row r="6286" spans="55:60" x14ac:dyDescent="0.2">
      <c r="BC6286" s="120"/>
      <c r="BD6286" s="120"/>
      <c r="BE6286" s="120"/>
      <c r="BF6286" s="120"/>
      <c r="BG6286" s="117"/>
      <c r="BH6286" s="117"/>
    </row>
    <row r="6287" spans="55:60" x14ac:dyDescent="0.2">
      <c r="BC6287" s="120"/>
      <c r="BD6287" s="120"/>
      <c r="BE6287" s="120"/>
      <c r="BF6287" s="120"/>
      <c r="BG6287" s="117"/>
      <c r="BH6287" s="117"/>
    </row>
    <row r="6288" spans="55:60" x14ac:dyDescent="0.2">
      <c r="BC6288" s="120"/>
      <c r="BD6288" s="120"/>
      <c r="BE6288" s="120"/>
      <c r="BF6288" s="120"/>
      <c r="BG6288" s="117"/>
      <c r="BH6288" s="117"/>
    </row>
    <row r="6289" spans="55:60" x14ac:dyDescent="0.2">
      <c r="BC6289" s="120"/>
      <c r="BD6289" s="120"/>
      <c r="BE6289" s="120"/>
      <c r="BF6289" s="120"/>
      <c r="BG6289" s="117"/>
      <c r="BH6289" s="117"/>
    </row>
    <row r="6290" spans="55:60" x14ac:dyDescent="0.2">
      <c r="BC6290" s="120"/>
      <c r="BD6290" s="120"/>
      <c r="BE6290" s="120"/>
      <c r="BF6290" s="120"/>
      <c r="BG6290" s="117"/>
      <c r="BH6290" s="117"/>
    </row>
    <row r="6291" spans="55:60" x14ac:dyDescent="0.2">
      <c r="BC6291" s="120"/>
      <c r="BD6291" s="120"/>
      <c r="BE6291" s="120"/>
      <c r="BF6291" s="120"/>
      <c r="BG6291" s="117"/>
      <c r="BH6291" s="117"/>
    </row>
    <row r="6292" spans="55:60" x14ac:dyDescent="0.2">
      <c r="BC6292" s="120"/>
      <c r="BD6292" s="120"/>
      <c r="BE6292" s="120"/>
      <c r="BF6292" s="120"/>
      <c r="BG6292" s="117"/>
      <c r="BH6292" s="117"/>
    </row>
    <row r="6293" spans="55:60" x14ac:dyDescent="0.2">
      <c r="BC6293" s="120"/>
      <c r="BD6293" s="120"/>
      <c r="BE6293" s="120"/>
      <c r="BF6293" s="120"/>
      <c r="BG6293" s="117"/>
      <c r="BH6293" s="117"/>
    </row>
    <row r="6294" spans="55:60" x14ac:dyDescent="0.2">
      <c r="BC6294" s="120"/>
      <c r="BD6294" s="120"/>
      <c r="BE6294" s="120"/>
      <c r="BF6294" s="120"/>
      <c r="BG6294" s="117"/>
      <c r="BH6294" s="117"/>
    </row>
    <row r="6295" spans="55:60" x14ac:dyDescent="0.2">
      <c r="BC6295" s="120"/>
      <c r="BD6295" s="120"/>
      <c r="BE6295" s="120"/>
      <c r="BF6295" s="120"/>
      <c r="BG6295" s="117"/>
      <c r="BH6295" s="117"/>
    </row>
    <row r="6296" spans="55:60" x14ac:dyDescent="0.2">
      <c r="BC6296" s="120"/>
      <c r="BD6296" s="120"/>
      <c r="BE6296" s="120"/>
      <c r="BF6296" s="120"/>
      <c r="BG6296" s="117"/>
      <c r="BH6296" s="117"/>
    </row>
    <row r="6297" spans="55:60" x14ac:dyDescent="0.2">
      <c r="BC6297" s="120"/>
      <c r="BD6297" s="120"/>
      <c r="BE6297" s="120"/>
      <c r="BF6297" s="120"/>
      <c r="BG6297" s="117"/>
      <c r="BH6297" s="117"/>
    </row>
    <row r="6298" spans="55:60" x14ac:dyDescent="0.2">
      <c r="BC6298" s="120"/>
      <c r="BD6298" s="120"/>
      <c r="BE6298" s="120"/>
      <c r="BF6298" s="120"/>
      <c r="BG6298" s="117"/>
      <c r="BH6298" s="117"/>
    </row>
    <row r="6299" spans="55:60" x14ac:dyDescent="0.2">
      <c r="BC6299" s="120"/>
      <c r="BD6299" s="120"/>
      <c r="BE6299" s="120"/>
      <c r="BF6299" s="120"/>
      <c r="BG6299" s="117"/>
      <c r="BH6299" s="117"/>
    </row>
    <row r="6300" spans="55:60" x14ac:dyDescent="0.2">
      <c r="BC6300" s="120"/>
      <c r="BD6300" s="120"/>
      <c r="BE6300" s="120"/>
      <c r="BF6300" s="120"/>
      <c r="BG6300" s="117"/>
      <c r="BH6300" s="117"/>
    </row>
    <row r="6301" spans="55:60" x14ac:dyDescent="0.2">
      <c r="BC6301" s="120"/>
      <c r="BD6301" s="120"/>
      <c r="BE6301" s="120"/>
      <c r="BF6301" s="120"/>
      <c r="BG6301" s="117"/>
      <c r="BH6301" s="117"/>
    </row>
    <row r="6302" spans="55:60" x14ac:dyDescent="0.2">
      <c r="BC6302" s="120"/>
      <c r="BD6302" s="120"/>
      <c r="BE6302" s="120"/>
      <c r="BF6302" s="120"/>
      <c r="BG6302" s="117"/>
      <c r="BH6302" s="117"/>
    </row>
    <row r="6303" spans="55:60" x14ac:dyDescent="0.2">
      <c r="BC6303" s="120"/>
      <c r="BD6303" s="120"/>
      <c r="BE6303" s="120"/>
      <c r="BF6303" s="120"/>
      <c r="BG6303" s="117"/>
      <c r="BH6303" s="117"/>
    </row>
    <row r="6304" spans="55:60" x14ac:dyDescent="0.2">
      <c r="BC6304" s="120"/>
      <c r="BD6304" s="120"/>
      <c r="BE6304" s="120"/>
      <c r="BF6304" s="120"/>
      <c r="BG6304" s="117"/>
      <c r="BH6304" s="117"/>
    </row>
    <row r="6305" spans="55:60" x14ac:dyDescent="0.2">
      <c r="BC6305" s="120"/>
      <c r="BD6305" s="120"/>
      <c r="BE6305" s="120"/>
      <c r="BF6305" s="120"/>
      <c r="BG6305" s="117"/>
      <c r="BH6305" s="117"/>
    </row>
    <row r="6306" spans="55:60" x14ac:dyDescent="0.2">
      <c r="BC6306" s="120"/>
      <c r="BD6306" s="120"/>
      <c r="BE6306" s="120"/>
      <c r="BF6306" s="120"/>
      <c r="BG6306" s="117"/>
      <c r="BH6306" s="117"/>
    </row>
    <row r="6307" spans="55:60" x14ac:dyDescent="0.2">
      <c r="BC6307" s="120"/>
      <c r="BD6307" s="120"/>
      <c r="BE6307" s="120"/>
      <c r="BF6307" s="120"/>
      <c r="BG6307" s="117"/>
      <c r="BH6307" s="117"/>
    </row>
    <row r="6308" spans="55:60" x14ac:dyDescent="0.2">
      <c r="BC6308" s="120"/>
      <c r="BD6308" s="120"/>
      <c r="BE6308" s="120"/>
      <c r="BF6308" s="120"/>
      <c r="BG6308" s="117"/>
      <c r="BH6308" s="117"/>
    </row>
    <row r="6309" spans="55:60" x14ac:dyDescent="0.2">
      <c r="BC6309" s="120"/>
      <c r="BD6309" s="120"/>
      <c r="BE6309" s="120"/>
      <c r="BF6309" s="120"/>
      <c r="BG6309" s="117"/>
      <c r="BH6309" s="117"/>
    </row>
    <row r="6310" spans="55:60" x14ac:dyDescent="0.2">
      <c r="BC6310" s="120"/>
      <c r="BD6310" s="120"/>
      <c r="BE6310" s="120"/>
      <c r="BF6310" s="120"/>
      <c r="BG6310" s="117"/>
      <c r="BH6310" s="117"/>
    </row>
    <row r="6311" spans="55:60" x14ac:dyDescent="0.2">
      <c r="BC6311" s="120"/>
      <c r="BD6311" s="120"/>
      <c r="BE6311" s="120"/>
      <c r="BF6311" s="120"/>
      <c r="BG6311" s="117"/>
      <c r="BH6311" s="117"/>
    </row>
    <row r="6312" spans="55:60" x14ac:dyDescent="0.2">
      <c r="BC6312" s="120"/>
      <c r="BD6312" s="120"/>
      <c r="BE6312" s="120"/>
      <c r="BF6312" s="120"/>
      <c r="BG6312" s="117"/>
      <c r="BH6312" s="117"/>
    </row>
    <row r="6313" spans="55:60" x14ac:dyDescent="0.2">
      <c r="BC6313" s="120"/>
      <c r="BD6313" s="120"/>
      <c r="BE6313" s="120"/>
      <c r="BF6313" s="120"/>
      <c r="BG6313" s="117"/>
      <c r="BH6313" s="117"/>
    </row>
    <row r="6314" spans="55:60" x14ac:dyDescent="0.2">
      <c r="BC6314" s="120"/>
      <c r="BD6314" s="120"/>
      <c r="BE6314" s="120"/>
      <c r="BF6314" s="120"/>
      <c r="BG6314" s="117"/>
      <c r="BH6314" s="117"/>
    </row>
    <row r="6315" spans="55:60" x14ac:dyDescent="0.2">
      <c r="BC6315" s="120"/>
      <c r="BD6315" s="120"/>
      <c r="BE6315" s="120"/>
      <c r="BF6315" s="120"/>
      <c r="BG6315" s="117"/>
      <c r="BH6315" s="117"/>
    </row>
    <row r="6316" spans="55:60" x14ac:dyDescent="0.2">
      <c r="BC6316" s="120"/>
      <c r="BD6316" s="120"/>
      <c r="BE6316" s="120"/>
      <c r="BF6316" s="120"/>
      <c r="BG6316" s="117"/>
      <c r="BH6316" s="117"/>
    </row>
    <row r="6317" spans="55:60" x14ac:dyDescent="0.2">
      <c r="BC6317" s="120"/>
      <c r="BD6317" s="120"/>
      <c r="BE6317" s="120"/>
      <c r="BF6317" s="120"/>
      <c r="BG6317" s="117"/>
      <c r="BH6317" s="117"/>
    </row>
    <row r="6318" spans="55:60" x14ac:dyDescent="0.2">
      <c r="BC6318" s="120"/>
      <c r="BD6318" s="120"/>
      <c r="BE6318" s="120"/>
      <c r="BF6318" s="120"/>
      <c r="BG6318" s="117"/>
      <c r="BH6318" s="117"/>
    </row>
    <row r="6319" spans="55:60" x14ac:dyDescent="0.2">
      <c r="BC6319" s="120"/>
      <c r="BD6319" s="120"/>
      <c r="BE6319" s="120"/>
      <c r="BF6319" s="120"/>
      <c r="BG6319" s="117"/>
      <c r="BH6319" s="117"/>
    </row>
    <row r="6320" spans="55:60" x14ac:dyDescent="0.2">
      <c r="BC6320" s="120"/>
      <c r="BD6320" s="120"/>
      <c r="BE6320" s="120"/>
      <c r="BF6320" s="120"/>
      <c r="BG6320" s="117"/>
      <c r="BH6320" s="117"/>
    </row>
    <row r="6321" spans="55:60" x14ac:dyDescent="0.2">
      <c r="BC6321" s="120"/>
      <c r="BD6321" s="120"/>
      <c r="BE6321" s="120"/>
      <c r="BF6321" s="120"/>
      <c r="BG6321" s="117"/>
      <c r="BH6321" s="117"/>
    </row>
    <row r="6322" spans="55:60" x14ac:dyDescent="0.2">
      <c r="BC6322" s="120"/>
      <c r="BD6322" s="120"/>
      <c r="BE6322" s="120"/>
      <c r="BF6322" s="120"/>
      <c r="BG6322" s="117"/>
      <c r="BH6322" s="117"/>
    </row>
    <row r="6323" spans="55:60" x14ac:dyDescent="0.2">
      <c r="BC6323" s="120"/>
      <c r="BD6323" s="120"/>
      <c r="BE6323" s="120"/>
      <c r="BF6323" s="120"/>
      <c r="BG6323" s="117"/>
      <c r="BH6323" s="117"/>
    </row>
    <row r="6324" spans="55:60" x14ac:dyDescent="0.2">
      <c r="BC6324" s="120"/>
      <c r="BD6324" s="120"/>
      <c r="BE6324" s="120"/>
      <c r="BF6324" s="120"/>
      <c r="BG6324" s="117"/>
      <c r="BH6324" s="117"/>
    </row>
    <row r="6325" spans="55:60" x14ac:dyDescent="0.2">
      <c r="BC6325" s="120"/>
      <c r="BD6325" s="120"/>
      <c r="BE6325" s="120"/>
      <c r="BF6325" s="120"/>
      <c r="BG6325" s="117"/>
      <c r="BH6325" s="117"/>
    </row>
    <row r="6326" spans="55:60" x14ac:dyDescent="0.2">
      <c r="BC6326" s="120"/>
      <c r="BD6326" s="120"/>
      <c r="BE6326" s="120"/>
      <c r="BF6326" s="120"/>
      <c r="BG6326" s="117"/>
      <c r="BH6326" s="117"/>
    </row>
    <row r="6327" spans="55:60" x14ac:dyDescent="0.2">
      <c r="BC6327" s="120"/>
      <c r="BD6327" s="120"/>
      <c r="BE6327" s="120"/>
      <c r="BF6327" s="120"/>
      <c r="BG6327" s="117"/>
      <c r="BH6327" s="117"/>
    </row>
    <row r="6328" spans="55:60" x14ac:dyDescent="0.2">
      <c r="BC6328" s="120"/>
      <c r="BD6328" s="120"/>
      <c r="BE6328" s="120"/>
      <c r="BF6328" s="120"/>
      <c r="BG6328" s="117"/>
      <c r="BH6328" s="117"/>
    </row>
    <row r="6329" spans="55:60" x14ac:dyDescent="0.2">
      <c r="BC6329" s="120"/>
      <c r="BD6329" s="120"/>
      <c r="BE6329" s="120"/>
      <c r="BF6329" s="120"/>
      <c r="BG6329" s="117"/>
      <c r="BH6329" s="117"/>
    </row>
    <row r="6330" spans="55:60" x14ac:dyDescent="0.2">
      <c r="BC6330" s="120"/>
      <c r="BD6330" s="120"/>
      <c r="BE6330" s="120"/>
      <c r="BF6330" s="120"/>
      <c r="BG6330" s="117"/>
      <c r="BH6330" s="117"/>
    </row>
    <row r="6331" spans="55:60" x14ac:dyDescent="0.2">
      <c r="BC6331" s="120"/>
      <c r="BD6331" s="120"/>
      <c r="BE6331" s="120"/>
      <c r="BF6331" s="120"/>
      <c r="BG6331" s="117"/>
      <c r="BH6331" s="117"/>
    </row>
    <row r="6332" spans="55:60" x14ac:dyDescent="0.2">
      <c r="BC6332" s="120"/>
      <c r="BD6332" s="120"/>
      <c r="BE6332" s="120"/>
      <c r="BF6332" s="120"/>
      <c r="BG6332" s="117"/>
      <c r="BH6332" s="117"/>
    </row>
    <row r="6333" spans="55:60" x14ac:dyDescent="0.2">
      <c r="BC6333" s="120"/>
      <c r="BD6333" s="120"/>
      <c r="BE6333" s="120"/>
      <c r="BF6333" s="120"/>
      <c r="BG6333" s="117"/>
      <c r="BH6333" s="117"/>
    </row>
    <row r="6334" spans="55:60" x14ac:dyDescent="0.2">
      <c r="BC6334" s="120"/>
      <c r="BD6334" s="120"/>
      <c r="BE6334" s="120"/>
      <c r="BF6334" s="120"/>
      <c r="BG6334" s="117"/>
      <c r="BH6334" s="117"/>
    </row>
    <row r="6335" spans="55:60" x14ac:dyDescent="0.2">
      <c r="BC6335" s="120"/>
      <c r="BD6335" s="120"/>
      <c r="BE6335" s="120"/>
      <c r="BF6335" s="120"/>
      <c r="BG6335" s="117"/>
      <c r="BH6335" s="117"/>
    </row>
    <row r="6336" spans="55:60" x14ac:dyDescent="0.2">
      <c r="BC6336" s="120"/>
      <c r="BD6336" s="120"/>
      <c r="BE6336" s="120"/>
      <c r="BF6336" s="120"/>
      <c r="BG6336" s="117"/>
      <c r="BH6336" s="117"/>
    </row>
    <row r="6337" spans="55:60" x14ac:dyDescent="0.2">
      <c r="BC6337" s="120"/>
      <c r="BD6337" s="120"/>
      <c r="BE6337" s="120"/>
      <c r="BF6337" s="120"/>
      <c r="BG6337" s="117"/>
      <c r="BH6337" s="117"/>
    </row>
    <row r="6338" spans="55:60" x14ac:dyDescent="0.2">
      <c r="BC6338" s="120"/>
      <c r="BD6338" s="120"/>
      <c r="BE6338" s="120"/>
      <c r="BF6338" s="120"/>
      <c r="BG6338" s="117"/>
      <c r="BH6338" s="117"/>
    </row>
    <row r="6339" spans="55:60" x14ac:dyDescent="0.2">
      <c r="BC6339" s="120"/>
      <c r="BD6339" s="120"/>
      <c r="BE6339" s="120"/>
      <c r="BF6339" s="120"/>
      <c r="BG6339" s="117"/>
      <c r="BH6339" s="117"/>
    </row>
    <row r="6340" spans="55:60" x14ac:dyDescent="0.2">
      <c r="BC6340" s="120"/>
      <c r="BD6340" s="120"/>
      <c r="BE6340" s="120"/>
      <c r="BF6340" s="120"/>
      <c r="BG6340" s="117"/>
      <c r="BH6340" s="117"/>
    </row>
    <row r="6341" spans="55:60" x14ac:dyDescent="0.2">
      <c r="BC6341" s="120"/>
      <c r="BD6341" s="120"/>
      <c r="BE6341" s="120"/>
      <c r="BF6341" s="120"/>
      <c r="BG6341" s="117"/>
      <c r="BH6341" s="117"/>
    </row>
    <row r="6342" spans="55:60" x14ac:dyDescent="0.2">
      <c r="BC6342" s="120"/>
      <c r="BD6342" s="120"/>
      <c r="BE6342" s="120"/>
      <c r="BF6342" s="120"/>
      <c r="BG6342" s="117"/>
      <c r="BH6342" s="117"/>
    </row>
    <row r="6343" spans="55:60" x14ac:dyDescent="0.2">
      <c r="BC6343" s="120"/>
      <c r="BD6343" s="120"/>
      <c r="BE6343" s="120"/>
      <c r="BF6343" s="120"/>
      <c r="BG6343" s="117"/>
      <c r="BH6343" s="117"/>
    </row>
    <row r="6344" spans="55:60" x14ac:dyDescent="0.2">
      <c r="BC6344" s="120"/>
      <c r="BD6344" s="120"/>
      <c r="BE6344" s="120"/>
      <c r="BF6344" s="120"/>
      <c r="BG6344" s="117"/>
      <c r="BH6344" s="117"/>
    </row>
    <row r="6345" spans="55:60" x14ac:dyDescent="0.2">
      <c r="BC6345" s="120"/>
      <c r="BD6345" s="120"/>
      <c r="BE6345" s="120"/>
      <c r="BF6345" s="120"/>
      <c r="BG6345" s="117"/>
      <c r="BH6345" s="117"/>
    </row>
    <row r="6346" spans="55:60" x14ac:dyDescent="0.2">
      <c r="BC6346" s="120"/>
      <c r="BD6346" s="120"/>
      <c r="BE6346" s="120"/>
      <c r="BF6346" s="120"/>
      <c r="BG6346" s="117"/>
      <c r="BH6346" s="117"/>
    </row>
    <row r="6347" spans="55:60" x14ac:dyDescent="0.2">
      <c r="BC6347" s="120"/>
      <c r="BD6347" s="120"/>
      <c r="BE6347" s="120"/>
      <c r="BF6347" s="120"/>
      <c r="BG6347" s="117"/>
      <c r="BH6347" s="117"/>
    </row>
    <row r="6348" spans="55:60" x14ac:dyDescent="0.2">
      <c r="BC6348" s="120"/>
      <c r="BD6348" s="120"/>
      <c r="BE6348" s="120"/>
      <c r="BF6348" s="120"/>
      <c r="BG6348" s="117"/>
      <c r="BH6348" s="117"/>
    </row>
    <row r="6349" spans="55:60" x14ac:dyDescent="0.2">
      <c r="BC6349" s="120"/>
      <c r="BD6349" s="120"/>
      <c r="BE6349" s="120"/>
      <c r="BF6349" s="120"/>
      <c r="BG6349" s="117"/>
      <c r="BH6349" s="117"/>
    </row>
    <row r="6350" spans="55:60" x14ac:dyDescent="0.2">
      <c r="BC6350" s="120"/>
      <c r="BD6350" s="120"/>
      <c r="BE6350" s="120"/>
      <c r="BF6350" s="120"/>
      <c r="BG6350" s="117"/>
      <c r="BH6350" s="117"/>
    </row>
    <row r="6351" spans="55:60" x14ac:dyDescent="0.2">
      <c r="BC6351" s="120"/>
      <c r="BD6351" s="120"/>
      <c r="BE6351" s="120"/>
      <c r="BF6351" s="120"/>
      <c r="BG6351" s="117"/>
      <c r="BH6351" s="117"/>
    </row>
    <row r="6352" spans="55:60" x14ac:dyDescent="0.2">
      <c r="BC6352" s="120"/>
      <c r="BD6352" s="120"/>
      <c r="BE6352" s="120"/>
      <c r="BF6352" s="120"/>
      <c r="BG6352" s="117"/>
      <c r="BH6352" s="117"/>
    </row>
    <row r="6353" spans="55:60" x14ac:dyDescent="0.2">
      <c r="BC6353" s="120"/>
      <c r="BD6353" s="120"/>
      <c r="BE6353" s="120"/>
      <c r="BF6353" s="120"/>
      <c r="BG6353" s="117"/>
      <c r="BH6353" s="117"/>
    </row>
    <row r="6354" spans="55:60" x14ac:dyDescent="0.2">
      <c r="BC6354" s="120"/>
      <c r="BD6354" s="120"/>
      <c r="BE6354" s="120"/>
      <c r="BF6354" s="120"/>
      <c r="BG6354" s="117"/>
      <c r="BH6354" s="117"/>
    </row>
    <row r="6355" spans="55:60" x14ac:dyDescent="0.2">
      <c r="BC6355" s="120"/>
      <c r="BD6355" s="120"/>
      <c r="BE6355" s="120"/>
      <c r="BF6355" s="120"/>
      <c r="BG6355" s="117"/>
      <c r="BH6355" s="117"/>
    </row>
    <row r="6356" spans="55:60" x14ac:dyDescent="0.2">
      <c r="BC6356" s="120"/>
      <c r="BD6356" s="120"/>
      <c r="BE6356" s="120"/>
      <c r="BF6356" s="120"/>
      <c r="BG6356" s="117"/>
      <c r="BH6356" s="117"/>
    </row>
    <row r="6357" spans="55:60" x14ac:dyDescent="0.2">
      <c r="BC6357" s="120"/>
      <c r="BD6357" s="120"/>
      <c r="BE6357" s="120"/>
      <c r="BF6357" s="120"/>
      <c r="BG6357" s="117"/>
      <c r="BH6357" s="117"/>
    </row>
    <row r="6358" spans="55:60" x14ac:dyDescent="0.2">
      <c r="BC6358" s="120"/>
      <c r="BD6358" s="120"/>
      <c r="BE6358" s="120"/>
      <c r="BF6358" s="120"/>
      <c r="BG6358" s="117"/>
      <c r="BH6358" s="117"/>
    </row>
    <row r="6359" spans="55:60" x14ac:dyDescent="0.2">
      <c r="BC6359" s="120"/>
      <c r="BD6359" s="120"/>
      <c r="BE6359" s="120"/>
      <c r="BF6359" s="120"/>
      <c r="BG6359" s="117"/>
      <c r="BH6359" s="117"/>
    </row>
    <row r="6360" spans="55:60" x14ac:dyDescent="0.2">
      <c r="BC6360" s="120"/>
      <c r="BD6360" s="120"/>
      <c r="BE6360" s="120"/>
      <c r="BF6360" s="120"/>
      <c r="BG6360" s="117"/>
      <c r="BH6360" s="117"/>
    </row>
    <row r="6361" spans="55:60" x14ac:dyDescent="0.2">
      <c r="BC6361" s="120"/>
      <c r="BD6361" s="120"/>
      <c r="BE6361" s="120"/>
      <c r="BF6361" s="120"/>
      <c r="BG6361" s="117"/>
      <c r="BH6361" s="117"/>
    </row>
    <row r="6362" spans="55:60" x14ac:dyDescent="0.2">
      <c r="BC6362" s="120"/>
      <c r="BD6362" s="120"/>
      <c r="BE6362" s="120"/>
      <c r="BF6362" s="120"/>
      <c r="BG6362" s="117"/>
      <c r="BH6362" s="117"/>
    </row>
    <row r="6363" spans="55:60" x14ac:dyDescent="0.2">
      <c r="BC6363" s="120"/>
      <c r="BD6363" s="120"/>
      <c r="BE6363" s="120"/>
      <c r="BF6363" s="120"/>
      <c r="BG6363" s="117"/>
      <c r="BH6363" s="117"/>
    </row>
    <row r="6364" spans="55:60" x14ac:dyDescent="0.2">
      <c r="BC6364" s="120"/>
      <c r="BD6364" s="120"/>
      <c r="BE6364" s="120"/>
      <c r="BF6364" s="120"/>
      <c r="BG6364" s="117"/>
      <c r="BH6364" s="117"/>
    </row>
    <row r="6365" spans="55:60" x14ac:dyDescent="0.2">
      <c r="BC6365" s="120"/>
      <c r="BD6365" s="120"/>
      <c r="BE6365" s="120"/>
      <c r="BF6365" s="120"/>
      <c r="BG6365" s="117"/>
      <c r="BH6365" s="117"/>
    </row>
    <row r="6366" spans="55:60" x14ac:dyDescent="0.2">
      <c r="BC6366" s="120"/>
      <c r="BD6366" s="120"/>
      <c r="BE6366" s="120"/>
      <c r="BF6366" s="120"/>
      <c r="BG6366" s="117"/>
      <c r="BH6366" s="117"/>
    </row>
    <row r="6367" spans="55:60" x14ac:dyDescent="0.2">
      <c r="BC6367" s="120"/>
      <c r="BD6367" s="120"/>
      <c r="BE6367" s="120"/>
      <c r="BF6367" s="120"/>
      <c r="BG6367" s="117"/>
      <c r="BH6367" s="117"/>
    </row>
    <row r="6368" spans="55:60" x14ac:dyDescent="0.2">
      <c r="BC6368" s="120"/>
      <c r="BD6368" s="120"/>
      <c r="BE6368" s="120"/>
      <c r="BF6368" s="120"/>
      <c r="BG6368" s="117"/>
      <c r="BH6368" s="117"/>
    </row>
    <row r="6369" spans="55:60" x14ac:dyDescent="0.2">
      <c r="BC6369" s="120"/>
      <c r="BD6369" s="120"/>
      <c r="BE6369" s="120"/>
      <c r="BF6369" s="120"/>
      <c r="BG6369" s="117"/>
      <c r="BH6369" s="117"/>
    </row>
    <row r="6370" spans="55:60" x14ac:dyDescent="0.2">
      <c r="BC6370" s="120"/>
      <c r="BD6370" s="120"/>
      <c r="BE6370" s="120"/>
      <c r="BF6370" s="120"/>
      <c r="BG6370" s="117"/>
      <c r="BH6370" s="117"/>
    </row>
    <row r="6371" spans="55:60" x14ac:dyDescent="0.2">
      <c r="BC6371" s="120"/>
      <c r="BD6371" s="120"/>
      <c r="BE6371" s="120"/>
      <c r="BF6371" s="120"/>
      <c r="BG6371" s="117"/>
      <c r="BH6371" s="117"/>
    </row>
    <row r="6372" spans="55:60" x14ac:dyDescent="0.2">
      <c r="BC6372" s="120"/>
      <c r="BD6372" s="120"/>
      <c r="BE6372" s="120"/>
      <c r="BF6372" s="120"/>
      <c r="BG6372" s="117"/>
      <c r="BH6372" s="117"/>
    </row>
    <row r="6373" spans="55:60" x14ac:dyDescent="0.2">
      <c r="BC6373" s="120"/>
      <c r="BD6373" s="120"/>
      <c r="BE6373" s="120"/>
      <c r="BF6373" s="120"/>
      <c r="BG6373" s="117"/>
      <c r="BH6373" s="117"/>
    </row>
    <row r="6374" spans="55:60" x14ac:dyDescent="0.2">
      <c r="BC6374" s="120"/>
      <c r="BD6374" s="120"/>
      <c r="BE6374" s="120"/>
      <c r="BF6374" s="120"/>
      <c r="BG6374" s="117"/>
      <c r="BH6374" s="117"/>
    </row>
    <row r="6375" spans="55:60" x14ac:dyDescent="0.2">
      <c r="BC6375" s="120"/>
      <c r="BD6375" s="120"/>
      <c r="BE6375" s="120"/>
      <c r="BF6375" s="120"/>
      <c r="BG6375" s="117"/>
      <c r="BH6375" s="117"/>
    </row>
    <row r="6376" spans="55:60" x14ac:dyDescent="0.2">
      <c r="BC6376" s="120"/>
      <c r="BD6376" s="120"/>
      <c r="BE6376" s="120"/>
      <c r="BF6376" s="120"/>
      <c r="BG6376" s="117"/>
      <c r="BH6376" s="117"/>
    </row>
    <row r="6377" spans="55:60" x14ac:dyDescent="0.2">
      <c r="BC6377" s="120"/>
      <c r="BD6377" s="120"/>
      <c r="BE6377" s="120"/>
      <c r="BF6377" s="120"/>
      <c r="BG6377" s="117"/>
      <c r="BH6377" s="117"/>
    </row>
    <row r="6378" spans="55:60" x14ac:dyDescent="0.2">
      <c r="BC6378" s="120"/>
      <c r="BD6378" s="120"/>
      <c r="BE6378" s="120"/>
      <c r="BF6378" s="120"/>
      <c r="BG6378" s="117"/>
      <c r="BH6378" s="117"/>
    </row>
    <row r="6379" spans="55:60" x14ac:dyDescent="0.2">
      <c r="BC6379" s="120"/>
      <c r="BD6379" s="120"/>
      <c r="BE6379" s="120"/>
      <c r="BF6379" s="120"/>
      <c r="BG6379" s="117"/>
      <c r="BH6379" s="117"/>
    </row>
    <row r="6380" spans="55:60" x14ac:dyDescent="0.2">
      <c r="BC6380" s="120"/>
      <c r="BD6380" s="120"/>
      <c r="BE6380" s="120"/>
      <c r="BF6380" s="120"/>
      <c r="BG6380" s="117"/>
      <c r="BH6380" s="117"/>
    </row>
    <row r="6381" spans="55:60" x14ac:dyDescent="0.2">
      <c r="BC6381" s="120"/>
      <c r="BD6381" s="120"/>
      <c r="BE6381" s="120"/>
      <c r="BF6381" s="120"/>
      <c r="BG6381" s="117"/>
      <c r="BH6381" s="117"/>
    </row>
    <row r="6382" spans="55:60" x14ac:dyDescent="0.2">
      <c r="BC6382" s="120"/>
      <c r="BD6382" s="120"/>
      <c r="BE6382" s="120"/>
      <c r="BF6382" s="120"/>
      <c r="BG6382" s="117"/>
      <c r="BH6382" s="117"/>
    </row>
    <row r="6383" spans="55:60" x14ac:dyDescent="0.2">
      <c r="BC6383" s="120"/>
      <c r="BD6383" s="120"/>
      <c r="BE6383" s="120"/>
      <c r="BF6383" s="120"/>
      <c r="BG6383" s="117"/>
      <c r="BH6383" s="117"/>
    </row>
    <row r="6384" spans="55:60" x14ac:dyDescent="0.2">
      <c r="BC6384" s="120"/>
      <c r="BD6384" s="120"/>
      <c r="BE6384" s="120"/>
      <c r="BF6384" s="120"/>
      <c r="BG6384" s="117"/>
      <c r="BH6384" s="117"/>
    </row>
    <row r="6385" spans="55:60" x14ac:dyDescent="0.2">
      <c r="BC6385" s="120"/>
      <c r="BD6385" s="120"/>
      <c r="BE6385" s="120"/>
      <c r="BF6385" s="120"/>
      <c r="BG6385" s="117"/>
      <c r="BH6385" s="117"/>
    </row>
    <row r="6386" spans="55:60" x14ac:dyDescent="0.2">
      <c r="BC6386" s="120"/>
      <c r="BD6386" s="120"/>
      <c r="BE6386" s="120"/>
      <c r="BF6386" s="120"/>
      <c r="BG6386" s="117"/>
      <c r="BH6386" s="117"/>
    </row>
    <row r="6387" spans="55:60" x14ac:dyDescent="0.2">
      <c r="BC6387" s="120"/>
      <c r="BD6387" s="120"/>
      <c r="BE6387" s="120"/>
      <c r="BF6387" s="120"/>
      <c r="BG6387" s="117"/>
      <c r="BH6387" s="117"/>
    </row>
    <row r="6388" spans="55:60" x14ac:dyDescent="0.2">
      <c r="BC6388" s="120"/>
      <c r="BD6388" s="120"/>
      <c r="BE6388" s="120"/>
      <c r="BF6388" s="120"/>
      <c r="BG6388" s="117"/>
      <c r="BH6388" s="117"/>
    </row>
    <row r="6389" spans="55:60" x14ac:dyDescent="0.2">
      <c r="BC6389" s="120"/>
      <c r="BD6389" s="120"/>
      <c r="BE6389" s="120"/>
      <c r="BF6389" s="120"/>
      <c r="BG6389" s="117"/>
      <c r="BH6389" s="117"/>
    </row>
    <row r="6390" spans="55:60" x14ac:dyDescent="0.2">
      <c r="BC6390" s="120"/>
      <c r="BD6390" s="120"/>
      <c r="BE6390" s="120"/>
      <c r="BF6390" s="120"/>
      <c r="BG6390" s="117"/>
      <c r="BH6390" s="117"/>
    </row>
    <row r="6391" spans="55:60" x14ac:dyDescent="0.2">
      <c r="BC6391" s="120"/>
      <c r="BD6391" s="120"/>
      <c r="BE6391" s="120"/>
      <c r="BF6391" s="120"/>
      <c r="BG6391" s="117"/>
      <c r="BH6391" s="117"/>
    </row>
    <row r="6392" spans="55:60" x14ac:dyDescent="0.2">
      <c r="BC6392" s="120"/>
      <c r="BD6392" s="120"/>
      <c r="BE6392" s="120"/>
      <c r="BF6392" s="120"/>
      <c r="BG6392" s="117"/>
      <c r="BH6392" s="117"/>
    </row>
    <row r="6393" spans="55:60" x14ac:dyDescent="0.2">
      <c r="BC6393" s="120"/>
      <c r="BD6393" s="120"/>
      <c r="BE6393" s="120"/>
      <c r="BF6393" s="120"/>
      <c r="BG6393" s="117"/>
      <c r="BH6393" s="117"/>
    </row>
    <row r="6394" spans="55:60" x14ac:dyDescent="0.2">
      <c r="BC6394" s="120"/>
      <c r="BD6394" s="120"/>
      <c r="BE6394" s="120"/>
      <c r="BF6394" s="120"/>
      <c r="BG6394" s="117"/>
      <c r="BH6394" s="117"/>
    </row>
    <row r="6395" spans="55:60" x14ac:dyDescent="0.2">
      <c r="BC6395" s="120"/>
      <c r="BD6395" s="120"/>
      <c r="BE6395" s="120"/>
      <c r="BF6395" s="120"/>
      <c r="BG6395" s="117"/>
      <c r="BH6395" s="117"/>
    </row>
    <row r="6396" spans="55:60" x14ac:dyDescent="0.2">
      <c r="BC6396" s="120"/>
      <c r="BD6396" s="120"/>
      <c r="BE6396" s="120"/>
      <c r="BF6396" s="120"/>
      <c r="BG6396" s="117"/>
      <c r="BH6396" s="117"/>
    </row>
    <row r="6397" spans="55:60" x14ac:dyDescent="0.2">
      <c r="BC6397" s="120"/>
      <c r="BD6397" s="120"/>
      <c r="BE6397" s="120"/>
      <c r="BF6397" s="120"/>
      <c r="BG6397" s="117"/>
      <c r="BH6397" s="117"/>
    </row>
    <row r="6398" spans="55:60" x14ac:dyDescent="0.2">
      <c r="BC6398" s="120"/>
      <c r="BD6398" s="120"/>
      <c r="BE6398" s="120"/>
      <c r="BF6398" s="120"/>
      <c r="BG6398" s="117"/>
      <c r="BH6398" s="117"/>
    </row>
    <row r="6399" spans="55:60" x14ac:dyDescent="0.2">
      <c r="BC6399" s="120"/>
      <c r="BD6399" s="120"/>
      <c r="BE6399" s="120"/>
      <c r="BF6399" s="120"/>
      <c r="BG6399" s="117"/>
      <c r="BH6399" s="117"/>
    </row>
    <row r="6400" spans="55:60" x14ac:dyDescent="0.2">
      <c r="BC6400" s="120"/>
      <c r="BD6400" s="120"/>
      <c r="BE6400" s="120"/>
      <c r="BF6400" s="120"/>
      <c r="BG6400" s="117"/>
      <c r="BH6400" s="117"/>
    </row>
    <row r="6401" spans="55:60" x14ac:dyDescent="0.2">
      <c r="BC6401" s="120"/>
      <c r="BD6401" s="120"/>
      <c r="BE6401" s="120"/>
      <c r="BF6401" s="120"/>
      <c r="BG6401" s="117"/>
      <c r="BH6401" s="117"/>
    </row>
    <row r="6402" spans="55:60" x14ac:dyDescent="0.2">
      <c r="BC6402" s="120"/>
      <c r="BD6402" s="120"/>
      <c r="BE6402" s="120"/>
      <c r="BF6402" s="120"/>
      <c r="BG6402" s="117"/>
      <c r="BH6402" s="117"/>
    </row>
    <row r="6403" spans="55:60" x14ac:dyDescent="0.2">
      <c r="BC6403" s="120"/>
      <c r="BD6403" s="120"/>
      <c r="BE6403" s="120"/>
      <c r="BF6403" s="120"/>
      <c r="BG6403" s="117"/>
      <c r="BH6403" s="117"/>
    </row>
    <row r="6404" spans="55:60" x14ac:dyDescent="0.2">
      <c r="BC6404" s="120"/>
      <c r="BD6404" s="120"/>
      <c r="BE6404" s="120"/>
      <c r="BF6404" s="120"/>
      <c r="BG6404" s="117"/>
      <c r="BH6404" s="117"/>
    </row>
    <row r="6405" spans="55:60" x14ac:dyDescent="0.2">
      <c r="BC6405" s="120"/>
      <c r="BD6405" s="120"/>
      <c r="BE6405" s="120"/>
      <c r="BF6405" s="120"/>
      <c r="BG6405" s="117"/>
      <c r="BH6405" s="117"/>
    </row>
    <row r="6406" spans="55:60" x14ac:dyDescent="0.2">
      <c r="BC6406" s="120"/>
      <c r="BD6406" s="120"/>
      <c r="BE6406" s="120"/>
      <c r="BF6406" s="120"/>
      <c r="BG6406" s="117"/>
      <c r="BH6406" s="117"/>
    </row>
    <row r="6407" spans="55:60" x14ac:dyDescent="0.2">
      <c r="BC6407" s="120"/>
      <c r="BD6407" s="120"/>
      <c r="BE6407" s="120"/>
      <c r="BF6407" s="120"/>
      <c r="BG6407" s="117"/>
      <c r="BH6407" s="117"/>
    </row>
    <row r="6408" spans="55:60" x14ac:dyDescent="0.2">
      <c r="BC6408" s="120"/>
      <c r="BD6408" s="120"/>
      <c r="BE6408" s="120"/>
      <c r="BF6408" s="120"/>
      <c r="BG6408" s="117"/>
      <c r="BH6408" s="117"/>
    </row>
    <row r="6409" spans="55:60" x14ac:dyDescent="0.2">
      <c r="BC6409" s="120"/>
      <c r="BD6409" s="120"/>
      <c r="BE6409" s="120"/>
      <c r="BF6409" s="120"/>
      <c r="BG6409" s="117"/>
      <c r="BH6409" s="117"/>
    </row>
    <row r="6410" spans="55:60" x14ac:dyDescent="0.2">
      <c r="BC6410" s="120"/>
      <c r="BD6410" s="120"/>
      <c r="BE6410" s="120"/>
      <c r="BF6410" s="120"/>
      <c r="BG6410" s="117"/>
      <c r="BH6410" s="117"/>
    </row>
    <row r="6411" spans="55:60" x14ac:dyDescent="0.2">
      <c r="BC6411" s="120"/>
      <c r="BD6411" s="120"/>
      <c r="BE6411" s="120"/>
      <c r="BF6411" s="120"/>
      <c r="BG6411" s="117"/>
      <c r="BH6411" s="117"/>
    </row>
    <row r="6412" spans="55:60" x14ac:dyDescent="0.2">
      <c r="BC6412" s="120"/>
      <c r="BD6412" s="120"/>
      <c r="BE6412" s="120"/>
      <c r="BF6412" s="120"/>
      <c r="BG6412" s="117"/>
      <c r="BH6412" s="117"/>
    </row>
    <row r="6413" spans="55:60" x14ac:dyDescent="0.2">
      <c r="BC6413" s="120"/>
      <c r="BD6413" s="120"/>
      <c r="BE6413" s="120"/>
      <c r="BF6413" s="120"/>
      <c r="BG6413" s="117"/>
      <c r="BH6413" s="117"/>
    </row>
    <row r="6414" spans="55:60" x14ac:dyDescent="0.2">
      <c r="BC6414" s="120"/>
      <c r="BD6414" s="120"/>
      <c r="BE6414" s="120"/>
      <c r="BF6414" s="120"/>
      <c r="BG6414" s="117"/>
      <c r="BH6414" s="117"/>
    </row>
    <row r="6415" spans="55:60" x14ac:dyDescent="0.2">
      <c r="BC6415" s="120"/>
      <c r="BD6415" s="120"/>
      <c r="BE6415" s="120"/>
      <c r="BF6415" s="120"/>
      <c r="BG6415" s="117"/>
      <c r="BH6415" s="117"/>
    </row>
    <row r="6416" spans="55:60" x14ac:dyDescent="0.2">
      <c r="BC6416" s="120"/>
      <c r="BD6416" s="120"/>
      <c r="BE6416" s="120"/>
      <c r="BF6416" s="120"/>
      <c r="BG6416" s="117"/>
      <c r="BH6416" s="117"/>
    </row>
    <row r="6417" spans="55:60" x14ac:dyDescent="0.2">
      <c r="BC6417" s="120"/>
      <c r="BD6417" s="120"/>
      <c r="BE6417" s="120"/>
      <c r="BF6417" s="120"/>
      <c r="BG6417" s="117"/>
      <c r="BH6417" s="117"/>
    </row>
    <row r="6418" spans="55:60" x14ac:dyDescent="0.2">
      <c r="BC6418" s="120"/>
      <c r="BD6418" s="120"/>
      <c r="BE6418" s="120"/>
      <c r="BF6418" s="120"/>
      <c r="BG6418" s="117"/>
      <c r="BH6418" s="117"/>
    </row>
    <row r="6419" spans="55:60" x14ac:dyDescent="0.2">
      <c r="BC6419" s="120"/>
      <c r="BD6419" s="120"/>
      <c r="BE6419" s="120"/>
      <c r="BF6419" s="120"/>
      <c r="BG6419" s="117"/>
      <c r="BH6419" s="117"/>
    </row>
    <row r="6420" spans="55:60" x14ac:dyDescent="0.2">
      <c r="BC6420" s="120"/>
      <c r="BD6420" s="120"/>
      <c r="BE6420" s="120"/>
      <c r="BF6420" s="120"/>
      <c r="BG6420" s="117"/>
      <c r="BH6420" s="117"/>
    </row>
    <row r="6421" spans="55:60" x14ac:dyDescent="0.2">
      <c r="BC6421" s="120"/>
      <c r="BD6421" s="120"/>
      <c r="BE6421" s="120"/>
      <c r="BF6421" s="120"/>
      <c r="BG6421" s="117"/>
      <c r="BH6421" s="117"/>
    </row>
    <row r="6422" spans="55:60" x14ac:dyDescent="0.2">
      <c r="BC6422" s="120"/>
      <c r="BD6422" s="120"/>
      <c r="BE6422" s="120"/>
      <c r="BF6422" s="120"/>
      <c r="BG6422" s="117"/>
      <c r="BH6422" s="117"/>
    </row>
    <row r="6423" spans="55:60" x14ac:dyDescent="0.2">
      <c r="BC6423" s="120"/>
      <c r="BD6423" s="120"/>
      <c r="BE6423" s="120"/>
      <c r="BF6423" s="120"/>
      <c r="BG6423" s="117"/>
      <c r="BH6423" s="117"/>
    </row>
    <row r="6424" spans="55:60" x14ac:dyDescent="0.2">
      <c r="BC6424" s="120"/>
      <c r="BD6424" s="120"/>
      <c r="BE6424" s="120"/>
      <c r="BF6424" s="120"/>
      <c r="BG6424" s="117"/>
      <c r="BH6424" s="117"/>
    </row>
    <row r="6425" spans="55:60" x14ac:dyDescent="0.2">
      <c r="BC6425" s="120"/>
      <c r="BD6425" s="120"/>
      <c r="BE6425" s="120"/>
      <c r="BF6425" s="120"/>
      <c r="BG6425" s="117"/>
      <c r="BH6425" s="117"/>
    </row>
    <row r="6426" spans="55:60" x14ac:dyDescent="0.2">
      <c r="BC6426" s="120"/>
      <c r="BD6426" s="120"/>
      <c r="BE6426" s="120"/>
      <c r="BF6426" s="120"/>
      <c r="BG6426" s="117"/>
      <c r="BH6426" s="117"/>
    </row>
    <row r="6427" spans="55:60" x14ac:dyDescent="0.2">
      <c r="BC6427" s="120"/>
      <c r="BD6427" s="120"/>
      <c r="BE6427" s="120"/>
      <c r="BF6427" s="120"/>
      <c r="BG6427" s="117"/>
      <c r="BH6427" s="117"/>
    </row>
    <row r="6428" spans="55:60" x14ac:dyDescent="0.2">
      <c r="BC6428" s="120"/>
      <c r="BD6428" s="120"/>
      <c r="BE6428" s="120"/>
      <c r="BF6428" s="120"/>
      <c r="BG6428" s="117"/>
      <c r="BH6428" s="117"/>
    </row>
    <row r="6429" spans="55:60" x14ac:dyDescent="0.2">
      <c r="BC6429" s="120"/>
      <c r="BD6429" s="120"/>
      <c r="BE6429" s="120"/>
      <c r="BF6429" s="120"/>
      <c r="BG6429" s="117"/>
      <c r="BH6429" s="117"/>
    </row>
    <row r="6430" spans="55:60" x14ac:dyDescent="0.2">
      <c r="BC6430" s="120"/>
      <c r="BD6430" s="120"/>
      <c r="BE6430" s="120"/>
      <c r="BF6430" s="120"/>
      <c r="BG6430" s="117"/>
      <c r="BH6430" s="117"/>
    </row>
    <row r="6431" spans="55:60" x14ac:dyDescent="0.2">
      <c r="BC6431" s="120"/>
      <c r="BD6431" s="120"/>
      <c r="BE6431" s="120"/>
      <c r="BF6431" s="120"/>
      <c r="BG6431" s="117"/>
      <c r="BH6431" s="117"/>
    </row>
    <row r="6432" spans="55:60" x14ac:dyDescent="0.2">
      <c r="BC6432" s="120"/>
      <c r="BD6432" s="120"/>
      <c r="BE6432" s="120"/>
      <c r="BF6432" s="120"/>
      <c r="BG6432" s="117"/>
      <c r="BH6432" s="117"/>
    </row>
    <row r="6433" spans="55:60" x14ac:dyDescent="0.2">
      <c r="BC6433" s="120"/>
      <c r="BD6433" s="120"/>
      <c r="BE6433" s="120"/>
      <c r="BF6433" s="120"/>
      <c r="BG6433" s="117"/>
      <c r="BH6433" s="117"/>
    </row>
    <row r="6434" spans="55:60" x14ac:dyDescent="0.2">
      <c r="BC6434" s="120"/>
      <c r="BD6434" s="120"/>
      <c r="BE6434" s="120"/>
      <c r="BF6434" s="120"/>
      <c r="BG6434" s="117"/>
      <c r="BH6434" s="117"/>
    </row>
    <row r="6435" spans="55:60" x14ac:dyDescent="0.2">
      <c r="BC6435" s="120"/>
      <c r="BD6435" s="120"/>
      <c r="BE6435" s="120"/>
      <c r="BF6435" s="120"/>
      <c r="BG6435" s="117"/>
      <c r="BH6435" s="117"/>
    </row>
    <row r="6436" spans="55:60" x14ac:dyDescent="0.2">
      <c r="BC6436" s="120"/>
      <c r="BD6436" s="120"/>
      <c r="BE6436" s="120"/>
      <c r="BF6436" s="120"/>
      <c r="BG6436" s="117"/>
      <c r="BH6436" s="117"/>
    </row>
    <row r="6437" spans="55:60" x14ac:dyDescent="0.2">
      <c r="BC6437" s="120"/>
      <c r="BD6437" s="120"/>
      <c r="BE6437" s="120"/>
      <c r="BF6437" s="120"/>
      <c r="BG6437" s="117"/>
      <c r="BH6437" s="117"/>
    </row>
    <row r="6438" spans="55:60" x14ac:dyDescent="0.2">
      <c r="BC6438" s="120"/>
      <c r="BD6438" s="120"/>
      <c r="BE6438" s="120"/>
      <c r="BF6438" s="120"/>
      <c r="BG6438" s="117"/>
      <c r="BH6438" s="117"/>
    </row>
    <row r="6439" spans="55:60" x14ac:dyDescent="0.2">
      <c r="BC6439" s="120"/>
      <c r="BD6439" s="120"/>
      <c r="BE6439" s="120"/>
      <c r="BF6439" s="120"/>
      <c r="BG6439" s="117"/>
      <c r="BH6439" s="117"/>
    </row>
    <row r="6440" spans="55:60" x14ac:dyDescent="0.2">
      <c r="BC6440" s="120"/>
      <c r="BD6440" s="120"/>
      <c r="BE6440" s="120"/>
      <c r="BF6440" s="120"/>
      <c r="BG6440" s="117"/>
      <c r="BH6440" s="117"/>
    </row>
    <row r="6441" spans="55:60" x14ac:dyDescent="0.2">
      <c r="BC6441" s="120"/>
      <c r="BD6441" s="120"/>
      <c r="BE6441" s="120"/>
      <c r="BF6441" s="120"/>
      <c r="BG6441" s="117"/>
      <c r="BH6441" s="117"/>
    </row>
    <row r="6442" spans="55:60" x14ac:dyDescent="0.2">
      <c r="BC6442" s="120"/>
      <c r="BD6442" s="120"/>
      <c r="BE6442" s="120"/>
      <c r="BF6442" s="120"/>
      <c r="BG6442" s="117"/>
      <c r="BH6442" s="117"/>
    </row>
    <row r="6443" spans="55:60" x14ac:dyDescent="0.2">
      <c r="BC6443" s="120"/>
      <c r="BD6443" s="120"/>
      <c r="BE6443" s="120"/>
      <c r="BF6443" s="120"/>
      <c r="BG6443" s="117"/>
      <c r="BH6443" s="117"/>
    </row>
    <row r="6444" spans="55:60" x14ac:dyDescent="0.2">
      <c r="BC6444" s="120"/>
      <c r="BD6444" s="120"/>
      <c r="BE6444" s="120"/>
      <c r="BF6444" s="120"/>
      <c r="BG6444" s="117"/>
      <c r="BH6444" s="117"/>
    </row>
    <row r="6445" spans="55:60" x14ac:dyDescent="0.2">
      <c r="BC6445" s="120"/>
      <c r="BD6445" s="120"/>
      <c r="BE6445" s="120"/>
      <c r="BF6445" s="120"/>
      <c r="BG6445" s="117"/>
      <c r="BH6445" s="117"/>
    </row>
    <row r="6446" spans="55:60" x14ac:dyDescent="0.2">
      <c r="BC6446" s="120"/>
      <c r="BD6446" s="120"/>
      <c r="BE6446" s="120"/>
      <c r="BF6446" s="120"/>
      <c r="BG6446" s="117"/>
      <c r="BH6446" s="117"/>
    </row>
    <row r="6447" spans="55:60" x14ac:dyDescent="0.2">
      <c r="BC6447" s="120"/>
      <c r="BD6447" s="120"/>
      <c r="BE6447" s="120"/>
      <c r="BF6447" s="120"/>
      <c r="BG6447" s="117"/>
      <c r="BH6447" s="117"/>
    </row>
    <row r="6448" spans="55:60" x14ac:dyDescent="0.2">
      <c r="BC6448" s="120"/>
      <c r="BD6448" s="120"/>
      <c r="BE6448" s="120"/>
      <c r="BF6448" s="120"/>
      <c r="BG6448" s="117"/>
      <c r="BH6448" s="117"/>
    </row>
    <row r="6449" spans="55:60" x14ac:dyDescent="0.2">
      <c r="BC6449" s="120"/>
      <c r="BD6449" s="120"/>
      <c r="BE6449" s="120"/>
      <c r="BF6449" s="120"/>
      <c r="BG6449" s="117"/>
      <c r="BH6449" s="117"/>
    </row>
    <row r="6450" spans="55:60" x14ac:dyDescent="0.2">
      <c r="BC6450" s="120"/>
      <c r="BD6450" s="120"/>
      <c r="BE6450" s="120"/>
      <c r="BF6450" s="120"/>
      <c r="BG6450" s="117"/>
      <c r="BH6450" s="117"/>
    </row>
    <row r="6451" spans="55:60" x14ac:dyDescent="0.2">
      <c r="BC6451" s="120"/>
      <c r="BD6451" s="120"/>
      <c r="BE6451" s="120"/>
      <c r="BF6451" s="120"/>
      <c r="BG6451" s="117"/>
      <c r="BH6451" s="117"/>
    </row>
    <row r="6452" spans="55:60" x14ac:dyDescent="0.2">
      <c r="BC6452" s="120"/>
      <c r="BD6452" s="120"/>
      <c r="BE6452" s="120"/>
      <c r="BF6452" s="120"/>
      <c r="BG6452" s="117"/>
      <c r="BH6452" s="117"/>
    </row>
    <row r="6453" spans="55:60" x14ac:dyDescent="0.2">
      <c r="BC6453" s="120"/>
      <c r="BD6453" s="120"/>
      <c r="BE6453" s="120"/>
      <c r="BF6453" s="120"/>
      <c r="BG6453" s="117"/>
      <c r="BH6453" s="117"/>
    </row>
    <row r="6454" spans="55:60" x14ac:dyDescent="0.2">
      <c r="BC6454" s="120"/>
      <c r="BD6454" s="120"/>
      <c r="BE6454" s="120"/>
      <c r="BF6454" s="120"/>
      <c r="BG6454" s="117"/>
      <c r="BH6454" s="117"/>
    </row>
    <row r="6455" spans="55:60" x14ac:dyDescent="0.2">
      <c r="BC6455" s="120"/>
      <c r="BD6455" s="120"/>
      <c r="BE6455" s="120"/>
      <c r="BF6455" s="120"/>
      <c r="BG6455" s="117"/>
      <c r="BH6455" s="117"/>
    </row>
    <row r="6456" spans="55:60" x14ac:dyDescent="0.2">
      <c r="BC6456" s="120"/>
      <c r="BD6456" s="120"/>
      <c r="BE6456" s="120"/>
      <c r="BF6456" s="120"/>
      <c r="BG6456" s="117"/>
      <c r="BH6456" s="117"/>
    </row>
    <row r="6457" spans="55:60" x14ac:dyDescent="0.2">
      <c r="BC6457" s="120"/>
      <c r="BD6457" s="120"/>
      <c r="BE6457" s="120"/>
      <c r="BF6457" s="120"/>
      <c r="BG6457" s="117"/>
      <c r="BH6457" s="117"/>
    </row>
    <row r="6458" spans="55:60" x14ac:dyDescent="0.2">
      <c r="BC6458" s="120"/>
      <c r="BD6458" s="120"/>
      <c r="BE6458" s="120"/>
      <c r="BF6458" s="120"/>
      <c r="BG6458" s="117"/>
      <c r="BH6458" s="117"/>
    </row>
    <row r="6459" spans="55:60" x14ac:dyDescent="0.2">
      <c r="BC6459" s="120"/>
      <c r="BD6459" s="120"/>
      <c r="BE6459" s="120"/>
      <c r="BF6459" s="120"/>
      <c r="BG6459" s="117"/>
      <c r="BH6459" s="117"/>
    </row>
    <row r="6460" spans="55:60" x14ac:dyDescent="0.2">
      <c r="BC6460" s="120"/>
      <c r="BD6460" s="120"/>
      <c r="BE6460" s="120"/>
      <c r="BF6460" s="120"/>
      <c r="BG6460" s="117"/>
      <c r="BH6460" s="117"/>
    </row>
    <row r="6461" spans="55:60" x14ac:dyDescent="0.2">
      <c r="BC6461" s="120"/>
      <c r="BD6461" s="120"/>
      <c r="BE6461" s="120"/>
      <c r="BF6461" s="120"/>
      <c r="BG6461" s="117"/>
      <c r="BH6461" s="117"/>
    </row>
    <row r="6462" spans="55:60" x14ac:dyDescent="0.2">
      <c r="BC6462" s="120"/>
      <c r="BD6462" s="120"/>
      <c r="BE6462" s="120"/>
      <c r="BF6462" s="120"/>
      <c r="BG6462" s="117"/>
      <c r="BH6462" s="117"/>
    </row>
    <row r="6463" spans="55:60" x14ac:dyDescent="0.2">
      <c r="BC6463" s="120"/>
      <c r="BD6463" s="120"/>
      <c r="BE6463" s="120"/>
      <c r="BF6463" s="120"/>
      <c r="BG6463" s="117"/>
      <c r="BH6463" s="117"/>
    </row>
    <row r="6464" spans="55:60" x14ac:dyDescent="0.2">
      <c r="BC6464" s="120"/>
      <c r="BD6464" s="120"/>
      <c r="BE6464" s="120"/>
      <c r="BF6464" s="120"/>
      <c r="BG6464" s="117"/>
      <c r="BH6464" s="117"/>
    </row>
    <row r="6465" spans="55:60" x14ac:dyDescent="0.2">
      <c r="BC6465" s="120"/>
      <c r="BD6465" s="120"/>
      <c r="BE6465" s="120"/>
      <c r="BF6465" s="120"/>
      <c r="BG6465" s="117"/>
      <c r="BH6465" s="117"/>
    </row>
    <row r="6466" spans="55:60" x14ac:dyDescent="0.2">
      <c r="BC6466" s="120"/>
      <c r="BD6466" s="120"/>
      <c r="BE6466" s="120"/>
      <c r="BF6466" s="120"/>
      <c r="BG6466" s="117"/>
      <c r="BH6466" s="117"/>
    </row>
    <row r="6467" spans="55:60" x14ac:dyDescent="0.2">
      <c r="BC6467" s="120"/>
      <c r="BD6467" s="120"/>
      <c r="BE6467" s="120"/>
      <c r="BF6467" s="120"/>
      <c r="BG6467" s="117"/>
      <c r="BH6467" s="117"/>
    </row>
    <row r="6468" spans="55:60" x14ac:dyDescent="0.2">
      <c r="BC6468" s="120"/>
      <c r="BD6468" s="120"/>
      <c r="BE6468" s="120"/>
      <c r="BF6468" s="120"/>
      <c r="BG6468" s="117"/>
      <c r="BH6468" s="117"/>
    </row>
    <row r="6469" spans="55:60" x14ac:dyDescent="0.2">
      <c r="BC6469" s="120"/>
      <c r="BD6469" s="120"/>
      <c r="BE6469" s="120"/>
      <c r="BF6469" s="120"/>
      <c r="BG6469" s="117"/>
      <c r="BH6469" s="117"/>
    </row>
    <row r="6470" spans="55:60" x14ac:dyDescent="0.2">
      <c r="BC6470" s="120"/>
      <c r="BD6470" s="120"/>
      <c r="BE6470" s="120"/>
      <c r="BF6470" s="120"/>
      <c r="BG6470" s="117"/>
      <c r="BH6470" s="117"/>
    </row>
    <row r="6471" spans="55:60" x14ac:dyDescent="0.2">
      <c r="BC6471" s="120"/>
      <c r="BD6471" s="120"/>
      <c r="BE6471" s="120"/>
      <c r="BF6471" s="120"/>
      <c r="BG6471" s="117"/>
      <c r="BH6471" s="117"/>
    </row>
    <row r="6472" spans="55:60" x14ac:dyDescent="0.2">
      <c r="BC6472" s="120"/>
      <c r="BD6472" s="120"/>
      <c r="BE6472" s="120"/>
      <c r="BF6472" s="120"/>
      <c r="BG6472" s="117"/>
      <c r="BH6472" s="117"/>
    </row>
    <row r="6473" spans="55:60" x14ac:dyDescent="0.2">
      <c r="BC6473" s="120"/>
      <c r="BD6473" s="120"/>
      <c r="BE6473" s="120"/>
      <c r="BF6473" s="120"/>
      <c r="BG6473" s="117"/>
      <c r="BH6473" s="117"/>
    </row>
    <row r="6474" spans="55:60" x14ac:dyDescent="0.2">
      <c r="BC6474" s="120"/>
      <c r="BD6474" s="120"/>
      <c r="BE6474" s="120"/>
      <c r="BF6474" s="120"/>
      <c r="BG6474" s="117"/>
      <c r="BH6474" s="117"/>
    </row>
    <row r="6475" spans="55:60" x14ac:dyDescent="0.2">
      <c r="BC6475" s="120"/>
      <c r="BD6475" s="120"/>
      <c r="BE6475" s="120"/>
      <c r="BF6475" s="120"/>
      <c r="BG6475" s="117"/>
      <c r="BH6475" s="117"/>
    </row>
    <row r="6476" spans="55:60" x14ac:dyDescent="0.2">
      <c r="BC6476" s="120"/>
      <c r="BD6476" s="120"/>
      <c r="BE6476" s="120"/>
      <c r="BF6476" s="120"/>
      <c r="BG6476" s="117"/>
      <c r="BH6476" s="117"/>
    </row>
    <row r="6477" spans="55:60" x14ac:dyDescent="0.2">
      <c r="BC6477" s="120"/>
      <c r="BD6477" s="120"/>
      <c r="BE6477" s="120"/>
      <c r="BF6477" s="120"/>
      <c r="BG6477" s="117"/>
      <c r="BH6477" s="117"/>
    </row>
    <row r="6478" spans="55:60" x14ac:dyDescent="0.2">
      <c r="BC6478" s="120"/>
      <c r="BD6478" s="120"/>
      <c r="BE6478" s="120"/>
      <c r="BF6478" s="120"/>
      <c r="BG6478" s="117"/>
      <c r="BH6478" s="117"/>
    </row>
    <row r="6479" spans="55:60" x14ac:dyDescent="0.2">
      <c r="BC6479" s="120"/>
      <c r="BD6479" s="120"/>
      <c r="BE6479" s="120"/>
      <c r="BF6479" s="120"/>
      <c r="BG6479" s="117"/>
      <c r="BH6479" s="117"/>
    </row>
    <row r="6480" spans="55:60" x14ac:dyDescent="0.2">
      <c r="BC6480" s="120"/>
      <c r="BD6480" s="120"/>
      <c r="BE6480" s="120"/>
      <c r="BF6480" s="120"/>
      <c r="BG6480" s="117"/>
      <c r="BH6480" s="117"/>
    </row>
    <row r="6481" spans="55:60" x14ac:dyDescent="0.2">
      <c r="BC6481" s="120"/>
      <c r="BD6481" s="120"/>
      <c r="BE6481" s="120"/>
      <c r="BF6481" s="120"/>
      <c r="BG6481" s="117"/>
      <c r="BH6481" s="117"/>
    </row>
    <row r="6482" spans="55:60" x14ac:dyDescent="0.2">
      <c r="BC6482" s="120"/>
      <c r="BD6482" s="120"/>
      <c r="BE6482" s="120"/>
      <c r="BF6482" s="120"/>
      <c r="BG6482" s="117"/>
      <c r="BH6482" s="117"/>
    </row>
    <row r="6483" spans="55:60" x14ac:dyDescent="0.2">
      <c r="BC6483" s="120"/>
      <c r="BD6483" s="120"/>
      <c r="BE6483" s="120"/>
      <c r="BF6483" s="120"/>
      <c r="BG6483" s="117"/>
      <c r="BH6483" s="117"/>
    </row>
    <row r="6484" spans="55:60" x14ac:dyDescent="0.2">
      <c r="BC6484" s="120"/>
      <c r="BD6484" s="120"/>
      <c r="BE6484" s="120"/>
      <c r="BF6484" s="120"/>
      <c r="BG6484" s="117"/>
      <c r="BH6484" s="117"/>
    </row>
    <row r="6485" spans="55:60" x14ac:dyDescent="0.2">
      <c r="BC6485" s="120"/>
      <c r="BD6485" s="120"/>
      <c r="BE6485" s="120"/>
      <c r="BF6485" s="120"/>
      <c r="BG6485" s="117"/>
      <c r="BH6485" s="117"/>
    </row>
    <row r="6486" spans="55:60" x14ac:dyDescent="0.2">
      <c r="BC6486" s="120"/>
      <c r="BD6486" s="120"/>
      <c r="BE6486" s="120"/>
      <c r="BF6486" s="120"/>
      <c r="BG6486" s="117"/>
      <c r="BH6486" s="117"/>
    </row>
    <row r="6487" spans="55:60" x14ac:dyDescent="0.2">
      <c r="BC6487" s="120"/>
      <c r="BD6487" s="120"/>
      <c r="BE6487" s="120"/>
      <c r="BF6487" s="120"/>
      <c r="BG6487" s="117"/>
      <c r="BH6487" s="117"/>
    </row>
    <row r="6488" spans="55:60" x14ac:dyDescent="0.2">
      <c r="BC6488" s="120"/>
      <c r="BD6488" s="120"/>
      <c r="BE6488" s="120"/>
      <c r="BF6488" s="120"/>
      <c r="BG6488" s="117"/>
      <c r="BH6488" s="117"/>
    </row>
    <row r="6489" spans="55:60" x14ac:dyDescent="0.2">
      <c r="BC6489" s="120"/>
      <c r="BD6489" s="120"/>
      <c r="BE6489" s="120"/>
      <c r="BF6489" s="120"/>
      <c r="BG6489" s="117"/>
      <c r="BH6489" s="117"/>
    </row>
    <row r="6490" spans="55:60" x14ac:dyDescent="0.2">
      <c r="BC6490" s="120"/>
      <c r="BD6490" s="120"/>
      <c r="BE6490" s="120"/>
      <c r="BF6490" s="120"/>
      <c r="BG6490" s="117"/>
      <c r="BH6490" s="117"/>
    </row>
    <row r="6491" spans="55:60" x14ac:dyDescent="0.2">
      <c r="BC6491" s="120"/>
      <c r="BD6491" s="120"/>
      <c r="BE6491" s="120"/>
      <c r="BF6491" s="120"/>
      <c r="BG6491" s="117"/>
      <c r="BH6491" s="117"/>
    </row>
    <row r="6492" spans="55:60" x14ac:dyDescent="0.2">
      <c r="BC6492" s="120"/>
      <c r="BD6492" s="120"/>
      <c r="BE6492" s="120"/>
      <c r="BF6492" s="120"/>
      <c r="BG6492" s="117"/>
      <c r="BH6492" s="117"/>
    </row>
    <row r="6493" spans="55:60" x14ac:dyDescent="0.2">
      <c r="BC6493" s="120"/>
      <c r="BD6493" s="120"/>
      <c r="BE6493" s="120"/>
      <c r="BF6493" s="120"/>
      <c r="BG6493" s="117"/>
      <c r="BH6493" s="117"/>
    </row>
    <row r="6494" spans="55:60" x14ac:dyDescent="0.2">
      <c r="BC6494" s="120"/>
      <c r="BD6494" s="120"/>
      <c r="BE6494" s="120"/>
      <c r="BF6494" s="120"/>
      <c r="BG6494" s="117"/>
      <c r="BH6494" s="117"/>
    </row>
    <row r="6495" spans="55:60" x14ac:dyDescent="0.2">
      <c r="BC6495" s="120"/>
      <c r="BD6495" s="120"/>
      <c r="BE6495" s="120"/>
      <c r="BF6495" s="120"/>
      <c r="BG6495" s="117"/>
      <c r="BH6495" s="117"/>
    </row>
    <row r="6496" spans="55:60" x14ac:dyDescent="0.2">
      <c r="BC6496" s="120"/>
      <c r="BD6496" s="120"/>
      <c r="BE6496" s="120"/>
      <c r="BF6496" s="120"/>
      <c r="BG6496" s="117"/>
      <c r="BH6496" s="117"/>
    </row>
    <row r="6497" spans="55:60" x14ac:dyDescent="0.2">
      <c r="BC6497" s="120"/>
      <c r="BD6497" s="120"/>
      <c r="BE6497" s="120"/>
      <c r="BF6497" s="120"/>
      <c r="BG6497" s="117"/>
      <c r="BH6497" s="117"/>
    </row>
    <row r="6498" spans="55:60" x14ac:dyDescent="0.2">
      <c r="BC6498" s="120"/>
      <c r="BD6498" s="120"/>
      <c r="BE6498" s="120"/>
      <c r="BF6498" s="120"/>
      <c r="BG6498" s="117"/>
      <c r="BH6498" s="117"/>
    </row>
    <row r="6499" spans="55:60" x14ac:dyDescent="0.2">
      <c r="BC6499" s="120"/>
      <c r="BD6499" s="120"/>
      <c r="BE6499" s="120"/>
      <c r="BF6499" s="120"/>
      <c r="BG6499" s="117"/>
      <c r="BH6499" s="117"/>
    </row>
    <row r="6500" spans="55:60" x14ac:dyDescent="0.2">
      <c r="BC6500" s="120"/>
      <c r="BD6500" s="120"/>
      <c r="BE6500" s="120"/>
      <c r="BF6500" s="120"/>
      <c r="BG6500" s="117"/>
      <c r="BH6500" s="117"/>
    </row>
    <row r="6501" spans="55:60" x14ac:dyDescent="0.2">
      <c r="BC6501" s="120"/>
      <c r="BD6501" s="120"/>
      <c r="BE6501" s="120"/>
      <c r="BF6501" s="120"/>
      <c r="BG6501" s="117"/>
      <c r="BH6501" s="117"/>
    </row>
    <row r="6502" spans="55:60" x14ac:dyDescent="0.2">
      <c r="BC6502" s="120"/>
      <c r="BD6502" s="120"/>
      <c r="BE6502" s="120"/>
      <c r="BF6502" s="120"/>
      <c r="BG6502" s="117"/>
      <c r="BH6502" s="117"/>
    </row>
    <row r="6503" spans="55:60" x14ac:dyDescent="0.2">
      <c r="BC6503" s="120"/>
      <c r="BD6503" s="120"/>
      <c r="BE6503" s="120"/>
      <c r="BF6503" s="120"/>
      <c r="BG6503" s="117"/>
      <c r="BH6503" s="117"/>
    </row>
    <row r="6504" spans="55:60" x14ac:dyDescent="0.2">
      <c r="BC6504" s="120"/>
      <c r="BD6504" s="120"/>
      <c r="BE6504" s="120"/>
      <c r="BF6504" s="120"/>
      <c r="BG6504" s="117"/>
      <c r="BH6504" s="117"/>
    </row>
    <row r="6505" spans="55:60" x14ac:dyDescent="0.2">
      <c r="BC6505" s="120"/>
      <c r="BD6505" s="120"/>
      <c r="BE6505" s="120"/>
      <c r="BF6505" s="120"/>
      <c r="BG6505" s="117"/>
      <c r="BH6505" s="117"/>
    </row>
    <row r="6506" spans="55:60" x14ac:dyDescent="0.2">
      <c r="BC6506" s="120"/>
      <c r="BD6506" s="120"/>
      <c r="BE6506" s="120"/>
      <c r="BF6506" s="120"/>
      <c r="BG6506" s="117"/>
      <c r="BH6506" s="117"/>
    </row>
    <row r="6507" spans="55:60" x14ac:dyDescent="0.2">
      <c r="BC6507" s="120"/>
      <c r="BD6507" s="120"/>
      <c r="BE6507" s="120"/>
      <c r="BF6507" s="120"/>
      <c r="BG6507" s="117"/>
      <c r="BH6507" s="117"/>
    </row>
    <row r="6508" spans="55:60" x14ac:dyDescent="0.2">
      <c r="BC6508" s="120"/>
      <c r="BD6508" s="120"/>
      <c r="BE6508" s="120"/>
      <c r="BF6508" s="120"/>
      <c r="BG6508" s="117"/>
      <c r="BH6508" s="117"/>
    </row>
    <row r="6509" spans="55:60" x14ac:dyDescent="0.2">
      <c r="BC6509" s="120"/>
      <c r="BD6509" s="120"/>
      <c r="BE6509" s="120"/>
      <c r="BF6509" s="120"/>
      <c r="BG6509" s="117"/>
      <c r="BH6509" s="117"/>
    </row>
    <row r="6510" spans="55:60" x14ac:dyDescent="0.2">
      <c r="BC6510" s="120"/>
      <c r="BD6510" s="120"/>
      <c r="BE6510" s="120"/>
      <c r="BF6510" s="120"/>
      <c r="BG6510" s="117"/>
      <c r="BH6510" s="117"/>
    </row>
    <row r="6511" spans="55:60" x14ac:dyDescent="0.2">
      <c r="BC6511" s="120"/>
      <c r="BD6511" s="120"/>
      <c r="BE6511" s="120"/>
      <c r="BF6511" s="120"/>
      <c r="BG6511" s="117"/>
      <c r="BH6511" s="117"/>
    </row>
    <row r="6512" spans="55:60" x14ac:dyDescent="0.2">
      <c r="BC6512" s="120"/>
      <c r="BD6512" s="120"/>
      <c r="BE6512" s="120"/>
      <c r="BF6512" s="120"/>
      <c r="BG6512" s="117"/>
      <c r="BH6512" s="117"/>
    </row>
    <row r="6513" spans="55:60" x14ac:dyDescent="0.2">
      <c r="BC6513" s="120"/>
      <c r="BD6513" s="120"/>
      <c r="BE6513" s="120"/>
      <c r="BF6513" s="120"/>
      <c r="BG6513" s="117"/>
      <c r="BH6513" s="117"/>
    </row>
    <row r="6514" spans="55:60" x14ac:dyDescent="0.2">
      <c r="BC6514" s="120"/>
      <c r="BD6514" s="120"/>
      <c r="BE6514" s="120"/>
      <c r="BF6514" s="120"/>
      <c r="BG6514" s="117"/>
      <c r="BH6514" s="117"/>
    </row>
    <row r="6515" spans="55:60" x14ac:dyDescent="0.2">
      <c r="BC6515" s="120"/>
      <c r="BD6515" s="120"/>
      <c r="BE6515" s="120"/>
      <c r="BF6515" s="120"/>
      <c r="BG6515" s="117"/>
      <c r="BH6515" s="117"/>
    </row>
    <row r="6516" spans="55:60" x14ac:dyDescent="0.2">
      <c r="BC6516" s="120"/>
      <c r="BD6516" s="120"/>
      <c r="BE6516" s="120"/>
      <c r="BF6516" s="120"/>
      <c r="BG6516" s="117"/>
      <c r="BH6516" s="117"/>
    </row>
    <row r="6517" spans="55:60" x14ac:dyDescent="0.2">
      <c r="BC6517" s="120"/>
      <c r="BD6517" s="120"/>
      <c r="BE6517" s="120"/>
      <c r="BF6517" s="120"/>
      <c r="BG6517" s="117"/>
      <c r="BH6517" s="117"/>
    </row>
    <row r="6518" spans="55:60" x14ac:dyDescent="0.2">
      <c r="BC6518" s="120"/>
      <c r="BD6518" s="120"/>
      <c r="BE6518" s="120"/>
      <c r="BF6518" s="120"/>
      <c r="BG6518" s="117"/>
      <c r="BH6518" s="117"/>
    </row>
    <row r="6519" spans="55:60" x14ac:dyDescent="0.2">
      <c r="BC6519" s="120"/>
      <c r="BD6519" s="120"/>
      <c r="BE6519" s="120"/>
      <c r="BF6519" s="120"/>
      <c r="BG6519" s="117"/>
      <c r="BH6519" s="117"/>
    </row>
    <row r="6520" spans="55:60" x14ac:dyDescent="0.2">
      <c r="BC6520" s="120"/>
      <c r="BD6520" s="120"/>
      <c r="BE6520" s="120"/>
      <c r="BF6520" s="120"/>
      <c r="BG6520" s="117"/>
      <c r="BH6520" s="117"/>
    </row>
    <row r="6521" spans="55:60" x14ac:dyDescent="0.2">
      <c r="BC6521" s="120"/>
      <c r="BD6521" s="120"/>
      <c r="BE6521" s="120"/>
      <c r="BF6521" s="120"/>
      <c r="BG6521" s="117"/>
      <c r="BH6521" s="117"/>
    </row>
    <row r="6522" spans="55:60" x14ac:dyDescent="0.2">
      <c r="BC6522" s="120"/>
      <c r="BD6522" s="120"/>
      <c r="BE6522" s="120"/>
      <c r="BF6522" s="120"/>
      <c r="BG6522" s="117"/>
      <c r="BH6522" s="117"/>
    </row>
    <row r="6523" spans="55:60" x14ac:dyDescent="0.2">
      <c r="BC6523" s="120"/>
      <c r="BD6523" s="120"/>
      <c r="BE6523" s="120"/>
      <c r="BF6523" s="120"/>
      <c r="BG6523" s="117"/>
      <c r="BH6523" s="117"/>
    </row>
    <row r="6524" spans="55:60" x14ac:dyDescent="0.2">
      <c r="BC6524" s="120"/>
      <c r="BD6524" s="120"/>
      <c r="BE6524" s="120"/>
      <c r="BF6524" s="120"/>
      <c r="BG6524" s="117"/>
      <c r="BH6524" s="117"/>
    </row>
    <row r="6525" spans="55:60" x14ac:dyDescent="0.2">
      <c r="BC6525" s="120"/>
      <c r="BD6525" s="120"/>
      <c r="BE6525" s="120"/>
      <c r="BF6525" s="120"/>
      <c r="BG6525" s="117"/>
      <c r="BH6525" s="117"/>
    </row>
    <row r="6526" spans="55:60" x14ac:dyDescent="0.2">
      <c r="BC6526" s="120"/>
      <c r="BD6526" s="120"/>
      <c r="BE6526" s="120"/>
      <c r="BF6526" s="120"/>
      <c r="BG6526" s="117"/>
      <c r="BH6526" s="117"/>
    </row>
    <row r="6527" spans="55:60" x14ac:dyDescent="0.2">
      <c r="BC6527" s="120"/>
      <c r="BD6527" s="120"/>
      <c r="BE6527" s="120"/>
      <c r="BF6527" s="120"/>
      <c r="BG6527" s="117"/>
      <c r="BH6527" s="117"/>
    </row>
    <row r="6528" spans="55:60" x14ac:dyDescent="0.2">
      <c r="BC6528" s="120"/>
      <c r="BD6528" s="120"/>
      <c r="BE6528" s="120"/>
      <c r="BF6528" s="120"/>
      <c r="BG6528" s="117"/>
      <c r="BH6528" s="117"/>
    </row>
    <row r="6529" spans="55:60" x14ac:dyDescent="0.2">
      <c r="BC6529" s="120"/>
      <c r="BD6529" s="120"/>
      <c r="BE6529" s="120"/>
      <c r="BF6529" s="120"/>
      <c r="BG6529" s="117"/>
      <c r="BH6529" s="117"/>
    </row>
    <row r="6530" spans="55:60" x14ac:dyDescent="0.2">
      <c r="BC6530" s="120"/>
      <c r="BD6530" s="120"/>
      <c r="BE6530" s="120"/>
      <c r="BF6530" s="120"/>
      <c r="BG6530" s="117"/>
      <c r="BH6530" s="117"/>
    </row>
    <row r="6531" spans="55:60" x14ac:dyDescent="0.2">
      <c r="BC6531" s="120"/>
      <c r="BD6531" s="120"/>
      <c r="BE6531" s="120"/>
      <c r="BF6531" s="120"/>
      <c r="BG6531" s="117"/>
      <c r="BH6531" s="117"/>
    </row>
    <row r="6532" spans="55:60" x14ac:dyDescent="0.2">
      <c r="BC6532" s="120"/>
      <c r="BD6532" s="120"/>
      <c r="BE6532" s="120"/>
      <c r="BF6532" s="120"/>
      <c r="BG6532" s="117"/>
      <c r="BH6532" s="117"/>
    </row>
    <row r="6533" spans="55:60" x14ac:dyDescent="0.2">
      <c r="BC6533" s="120"/>
      <c r="BD6533" s="120"/>
      <c r="BE6533" s="120"/>
      <c r="BF6533" s="120"/>
      <c r="BG6533" s="117"/>
      <c r="BH6533" s="117"/>
    </row>
    <row r="6534" spans="55:60" x14ac:dyDescent="0.2">
      <c r="BC6534" s="120"/>
      <c r="BD6534" s="120"/>
      <c r="BE6534" s="120"/>
      <c r="BF6534" s="120"/>
      <c r="BG6534" s="117"/>
      <c r="BH6534" s="117"/>
    </row>
    <row r="6535" spans="55:60" x14ac:dyDescent="0.2">
      <c r="BC6535" s="120"/>
      <c r="BD6535" s="120"/>
      <c r="BE6535" s="120"/>
      <c r="BF6535" s="120"/>
      <c r="BG6535" s="117"/>
      <c r="BH6535" s="117"/>
    </row>
    <row r="6536" spans="55:60" x14ac:dyDescent="0.2">
      <c r="BC6536" s="120"/>
      <c r="BD6536" s="120"/>
      <c r="BE6536" s="120"/>
      <c r="BF6536" s="120"/>
      <c r="BG6536" s="117"/>
      <c r="BH6536" s="117"/>
    </row>
    <row r="6537" spans="55:60" x14ac:dyDescent="0.2">
      <c r="BC6537" s="120"/>
      <c r="BD6537" s="120"/>
      <c r="BE6537" s="120"/>
      <c r="BF6537" s="120"/>
      <c r="BG6537" s="117"/>
      <c r="BH6537" s="117"/>
    </row>
    <row r="6538" spans="55:60" x14ac:dyDescent="0.2">
      <c r="BC6538" s="120"/>
      <c r="BD6538" s="120"/>
      <c r="BE6538" s="120"/>
      <c r="BF6538" s="120"/>
      <c r="BG6538" s="117"/>
      <c r="BH6538" s="117"/>
    </row>
    <row r="6539" spans="55:60" x14ac:dyDescent="0.2">
      <c r="BC6539" s="120"/>
      <c r="BD6539" s="120"/>
      <c r="BE6539" s="120"/>
      <c r="BF6539" s="120"/>
      <c r="BG6539" s="117"/>
      <c r="BH6539" s="117"/>
    </row>
    <row r="6540" spans="55:60" x14ac:dyDescent="0.2">
      <c r="BC6540" s="120"/>
      <c r="BD6540" s="120"/>
      <c r="BE6540" s="120"/>
      <c r="BF6540" s="120"/>
      <c r="BG6540" s="117"/>
      <c r="BH6540" s="117"/>
    </row>
    <row r="6541" spans="55:60" x14ac:dyDescent="0.2">
      <c r="BC6541" s="120"/>
      <c r="BD6541" s="120"/>
      <c r="BE6541" s="120"/>
      <c r="BF6541" s="120"/>
      <c r="BG6541" s="117"/>
      <c r="BH6541" s="117"/>
    </row>
    <row r="6542" spans="55:60" x14ac:dyDescent="0.2">
      <c r="BC6542" s="120"/>
      <c r="BD6542" s="120"/>
      <c r="BE6542" s="120"/>
      <c r="BF6542" s="120"/>
      <c r="BG6542" s="117"/>
      <c r="BH6542" s="117"/>
    </row>
    <row r="6543" spans="55:60" x14ac:dyDescent="0.2">
      <c r="BC6543" s="120"/>
      <c r="BD6543" s="120"/>
      <c r="BE6543" s="120"/>
      <c r="BF6543" s="120"/>
      <c r="BG6543" s="117"/>
      <c r="BH6543" s="117"/>
    </row>
    <row r="6544" spans="55:60" x14ac:dyDescent="0.2">
      <c r="BC6544" s="120"/>
      <c r="BD6544" s="120"/>
      <c r="BE6544" s="120"/>
      <c r="BF6544" s="120"/>
      <c r="BG6544" s="117"/>
      <c r="BH6544" s="117"/>
    </row>
    <row r="6545" spans="55:60" x14ac:dyDescent="0.2">
      <c r="BC6545" s="120"/>
      <c r="BD6545" s="120"/>
      <c r="BE6545" s="120"/>
      <c r="BF6545" s="120"/>
      <c r="BG6545" s="117"/>
      <c r="BH6545" s="117"/>
    </row>
    <row r="6546" spans="55:60" x14ac:dyDescent="0.2">
      <c r="BC6546" s="120"/>
      <c r="BD6546" s="120"/>
      <c r="BE6546" s="120"/>
      <c r="BF6546" s="120"/>
      <c r="BG6546" s="117"/>
      <c r="BH6546" s="117"/>
    </row>
    <row r="6547" spans="55:60" x14ac:dyDescent="0.2">
      <c r="BC6547" s="120"/>
      <c r="BD6547" s="120"/>
      <c r="BE6547" s="120"/>
      <c r="BF6547" s="120"/>
      <c r="BG6547" s="117"/>
      <c r="BH6547" s="117"/>
    </row>
    <row r="6548" spans="55:60" x14ac:dyDescent="0.2">
      <c r="BC6548" s="120"/>
      <c r="BD6548" s="120"/>
      <c r="BE6548" s="120"/>
      <c r="BF6548" s="120"/>
      <c r="BG6548" s="117"/>
      <c r="BH6548" s="117"/>
    </row>
    <row r="6549" spans="55:60" x14ac:dyDescent="0.2">
      <c r="BC6549" s="120"/>
      <c r="BD6549" s="120"/>
      <c r="BE6549" s="120"/>
      <c r="BF6549" s="120"/>
      <c r="BG6549" s="117"/>
      <c r="BH6549" s="117"/>
    </row>
    <row r="6550" spans="55:60" x14ac:dyDescent="0.2">
      <c r="BC6550" s="120"/>
      <c r="BD6550" s="120"/>
      <c r="BE6550" s="120"/>
      <c r="BF6550" s="120"/>
      <c r="BG6550" s="117"/>
      <c r="BH6550" s="117"/>
    </row>
    <row r="6551" spans="55:60" x14ac:dyDescent="0.2">
      <c r="BC6551" s="120"/>
      <c r="BD6551" s="120"/>
      <c r="BE6551" s="120"/>
      <c r="BF6551" s="120"/>
      <c r="BG6551" s="117"/>
      <c r="BH6551" s="117"/>
    </row>
    <row r="6552" spans="55:60" x14ac:dyDescent="0.2">
      <c r="BC6552" s="120"/>
      <c r="BD6552" s="120"/>
      <c r="BE6552" s="120"/>
      <c r="BF6552" s="120"/>
      <c r="BG6552" s="117"/>
      <c r="BH6552" s="117"/>
    </row>
    <row r="6553" spans="55:60" x14ac:dyDescent="0.2">
      <c r="BC6553" s="120"/>
      <c r="BD6553" s="120"/>
      <c r="BE6553" s="120"/>
      <c r="BF6553" s="120"/>
      <c r="BG6553" s="117"/>
      <c r="BH6553" s="117"/>
    </row>
    <row r="6554" spans="55:60" x14ac:dyDescent="0.2">
      <c r="BC6554" s="120"/>
      <c r="BD6554" s="120"/>
      <c r="BE6554" s="120"/>
      <c r="BF6554" s="120"/>
      <c r="BG6554" s="117"/>
      <c r="BH6554" s="117"/>
    </row>
    <row r="6555" spans="55:60" x14ac:dyDescent="0.2">
      <c r="BC6555" s="120"/>
      <c r="BD6555" s="120"/>
      <c r="BE6555" s="120"/>
      <c r="BF6555" s="120"/>
      <c r="BG6555" s="117"/>
      <c r="BH6555" s="117"/>
    </row>
    <row r="6556" spans="55:60" x14ac:dyDescent="0.2">
      <c r="BC6556" s="120"/>
      <c r="BD6556" s="120"/>
      <c r="BE6556" s="120"/>
      <c r="BF6556" s="120"/>
      <c r="BG6556" s="117"/>
      <c r="BH6556" s="117"/>
    </row>
    <row r="6557" spans="55:60" x14ac:dyDescent="0.2">
      <c r="BC6557" s="120"/>
      <c r="BD6557" s="120"/>
      <c r="BE6557" s="120"/>
      <c r="BF6557" s="120"/>
      <c r="BG6557" s="117"/>
      <c r="BH6557" s="117"/>
    </row>
    <row r="6558" spans="55:60" x14ac:dyDescent="0.2">
      <c r="BC6558" s="120"/>
      <c r="BD6558" s="120"/>
      <c r="BE6558" s="120"/>
      <c r="BF6558" s="120"/>
      <c r="BG6558" s="117"/>
      <c r="BH6558" s="117"/>
    </row>
    <row r="6559" spans="55:60" x14ac:dyDescent="0.2">
      <c r="BC6559" s="120"/>
      <c r="BD6559" s="120"/>
      <c r="BE6559" s="120"/>
      <c r="BF6559" s="120"/>
      <c r="BG6559" s="117"/>
      <c r="BH6559" s="117"/>
    </row>
    <row r="6560" spans="55:60" x14ac:dyDescent="0.2">
      <c r="BC6560" s="120"/>
      <c r="BD6560" s="120"/>
      <c r="BE6560" s="120"/>
      <c r="BF6560" s="120"/>
      <c r="BG6560" s="117"/>
      <c r="BH6560" s="117"/>
    </row>
    <row r="6561" spans="55:60" x14ac:dyDescent="0.2">
      <c r="BC6561" s="120"/>
      <c r="BD6561" s="120"/>
      <c r="BE6561" s="120"/>
      <c r="BF6561" s="120"/>
      <c r="BG6561" s="117"/>
      <c r="BH6561" s="117"/>
    </row>
    <row r="6562" spans="55:60" x14ac:dyDescent="0.2">
      <c r="BC6562" s="120"/>
      <c r="BD6562" s="120"/>
      <c r="BE6562" s="120"/>
      <c r="BF6562" s="120"/>
      <c r="BG6562" s="117"/>
      <c r="BH6562" s="117"/>
    </row>
    <row r="6563" spans="55:60" x14ac:dyDescent="0.2">
      <c r="BC6563" s="120"/>
      <c r="BD6563" s="120"/>
      <c r="BE6563" s="120"/>
      <c r="BF6563" s="120"/>
      <c r="BG6563" s="117"/>
      <c r="BH6563" s="117"/>
    </row>
    <row r="6564" spans="55:60" x14ac:dyDescent="0.2">
      <c r="BC6564" s="120"/>
      <c r="BD6564" s="120"/>
      <c r="BE6564" s="120"/>
      <c r="BF6564" s="120"/>
      <c r="BG6564" s="117"/>
      <c r="BH6564" s="117"/>
    </row>
    <row r="6565" spans="55:60" x14ac:dyDescent="0.2">
      <c r="BC6565" s="120"/>
      <c r="BD6565" s="120"/>
      <c r="BE6565" s="120"/>
      <c r="BF6565" s="120"/>
      <c r="BG6565" s="117"/>
      <c r="BH6565" s="117"/>
    </row>
    <row r="6566" spans="55:60" x14ac:dyDescent="0.2">
      <c r="BC6566" s="120"/>
      <c r="BD6566" s="120"/>
      <c r="BE6566" s="120"/>
      <c r="BF6566" s="120"/>
      <c r="BG6566" s="117"/>
      <c r="BH6566" s="117"/>
    </row>
    <row r="6567" spans="55:60" x14ac:dyDescent="0.2">
      <c r="BC6567" s="120"/>
      <c r="BD6567" s="120"/>
      <c r="BE6567" s="120"/>
      <c r="BF6567" s="120"/>
      <c r="BG6567" s="117"/>
      <c r="BH6567" s="117"/>
    </row>
    <row r="6568" spans="55:60" x14ac:dyDescent="0.2">
      <c r="BC6568" s="120"/>
      <c r="BD6568" s="120"/>
      <c r="BE6568" s="120"/>
      <c r="BF6568" s="120"/>
      <c r="BG6568" s="117"/>
      <c r="BH6568" s="117"/>
    </row>
    <row r="6569" spans="55:60" x14ac:dyDescent="0.2">
      <c r="BC6569" s="120"/>
      <c r="BD6569" s="120"/>
      <c r="BE6569" s="120"/>
      <c r="BF6569" s="120"/>
      <c r="BG6569" s="117"/>
      <c r="BH6569" s="117"/>
    </row>
    <row r="6570" spans="55:60" x14ac:dyDescent="0.2">
      <c r="BC6570" s="120"/>
      <c r="BD6570" s="120"/>
      <c r="BE6570" s="120"/>
      <c r="BF6570" s="120"/>
      <c r="BG6570" s="117"/>
      <c r="BH6570" s="117"/>
    </row>
    <row r="6571" spans="55:60" x14ac:dyDescent="0.2">
      <c r="BC6571" s="120"/>
      <c r="BD6571" s="120"/>
      <c r="BE6571" s="120"/>
      <c r="BF6571" s="120"/>
      <c r="BG6571" s="117"/>
      <c r="BH6571" s="117"/>
    </row>
    <row r="6572" spans="55:60" x14ac:dyDescent="0.2">
      <c r="BC6572" s="120"/>
      <c r="BD6572" s="120"/>
      <c r="BE6572" s="120"/>
      <c r="BF6572" s="120"/>
      <c r="BG6572" s="117"/>
      <c r="BH6572" s="117"/>
    </row>
    <row r="6573" spans="55:60" x14ac:dyDescent="0.2">
      <c r="BC6573" s="120"/>
      <c r="BD6573" s="120"/>
      <c r="BE6573" s="120"/>
      <c r="BF6573" s="120"/>
      <c r="BG6573" s="117"/>
      <c r="BH6573" s="117"/>
    </row>
    <row r="6574" spans="55:60" x14ac:dyDescent="0.2">
      <c r="BC6574" s="120"/>
      <c r="BD6574" s="120"/>
      <c r="BE6574" s="120"/>
      <c r="BF6574" s="120"/>
      <c r="BG6574" s="117"/>
      <c r="BH6574" s="117"/>
    </row>
    <row r="6575" spans="55:60" x14ac:dyDescent="0.2">
      <c r="BC6575" s="120"/>
      <c r="BD6575" s="120"/>
      <c r="BE6575" s="120"/>
      <c r="BF6575" s="120"/>
      <c r="BG6575" s="117"/>
      <c r="BH6575" s="117"/>
    </row>
    <row r="6576" spans="55:60" x14ac:dyDescent="0.2">
      <c r="BC6576" s="120"/>
      <c r="BD6576" s="120"/>
      <c r="BE6576" s="120"/>
      <c r="BF6576" s="120"/>
      <c r="BG6576" s="117"/>
      <c r="BH6576" s="117"/>
    </row>
    <row r="6577" spans="55:60" x14ac:dyDescent="0.2">
      <c r="BC6577" s="120"/>
      <c r="BD6577" s="120"/>
      <c r="BE6577" s="120"/>
      <c r="BF6577" s="120"/>
      <c r="BG6577" s="117"/>
      <c r="BH6577" s="117"/>
    </row>
    <row r="6578" spans="55:60" x14ac:dyDescent="0.2">
      <c r="BC6578" s="120"/>
      <c r="BD6578" s="120"/>
      <c r="BE6578" s="120"/>
      <c r="BF6578" s="120"/>
      <c r="BG6578" s="117"/>
      <c r="BH6578" s="117"/>
    </row>
    <row r="6579" spans="55:60" x14ac:dyDescent="0.2">
      <c r="BC6579" s="120"/>
      <c r="BD6579" s="120"/>
      <c r="BE6579" s="120"/>
      <c r="BF6579" s="120"/>
      <c r="BG6579" s="117"/>
      <c r="BH6579" s="117"/>
    </row>
    <row r="6580" spans="55:60" x14ac:dyDescent="0.2">
      <c r="BC6580" s="120"/>
      <c r="BD6580" s="120"/>
      <c r="BE6580" s="120"/>
      <c r="BF6580" s="120"/>
      <c r="BG6580" s="117"/>
      <c r="BH6580" s="117"/>
    </row>
    <row r="6581" spans="55:60" x14ac:dyDescent="0.2">
      <c r="BC6581" s="120"/>
      <c r="BD6581" s="120"/>
      <c r="BE6581" s="120"/>
      <c r="BF6581" s="120"/>
      <c r="BG6581" s="117"/>
      <c r="BH6581" s="117"/>
    </row>
    <row r="6582" spans="55:60" x14ac:dyDescent="0.2">
      <c r="BC6582" s="120"/>
      <c r="BD6582" s="120"/>
      <c r="BE6582" s="120"/>
      <c r="BF6582" s="120"/>
      <c r="BG6582" s="117"/>
      <c r="BH6582" s="117"/>
    </row>
    <row r="6583" spans="55:60" x14ac:dyDescent="0.2">
      <c r="BC6583" s="120"/>
      <c r="BD6583" s="120"/>
      <c r="BE6583" s="120"/>
      <c r="BF6583" s="120"/>
      <c r="BG6583" s="117"/>
      <c r="BH6583" s="117"/>
    </row>
    <row r="6584" spans="55:60" x14ac:dyDescent="0.2">
      <c r="BC6584" s="120"/>
      <c r="BD6584" s="120"/>
      <c r="BE6584" s="120"/>
      <c r="BF6584" s="120"/>
      <c r="BG6584" s="117"/>
      <c r="BH6584" s="117"/>
    </row>
    <row r="6585" spans="55:60" x14ac:dyDescent="0.2">
      <c r="BC6585" s="120"/>
      <c r="BD6585" s="120"/>
      <c r="BE6585" s="120"/>
      <c r="BF6585" s="120"/>
      <c r="BG6585" s="117"/>
      <c r="BH6585" s="117"/>
    </row>
    <row r="6586" spans="55:60" x14ac:dyDescent="0.2">
      <c r="BC6586" s="120"/>
      <c r="BD6586" s="120"/>
      <c r="BE6586" s="120"/>
      <c r="BF6586" s="120"/>
      <c r="BG6586" s="117"/>
      <c r="BH6586" s="117"/>
    </row>
    <row r="6587" spans="55:60" x14ac:dyDescent="0.2">
      <c r="BC6587" s="120"/>
      <c r="BD6587" s="120"/>
      <c r="BE6587" s="120"/>
      <c r="BF6587" s="120"/>
      <c r="BG6587" s="117"/>
      <c r="BH6587" s="117"/>
    </row>
    <row r="6588" spans="55:60" x14ac:dyDescent="0.2">
      <c r="BC6588" s="120"/>
      <c r="BD6588" s="120"/>
      <c r="BE6588" s="120"/>
      <c r="BF6588" s="120"/>
      <c r="BG6588" s="117"/>
      <c r="BH6588" s="117"/>
    </row>
    <row r="6589" spans="55:60" x14ac:dyDescent="0.2">
      <c r="BC6589" s="120"/>
      <c r="BD6589" s="120"/>
      <c r="BE6589" s="120"/>
      <c r="BF6589" s="120"/>
      <c r="BG6589" s="117"/>
      <c r="BH6589" s="117"/>
    </row>
    <row r="6590" spans="55:60" x14ac:dyDescent="0.2">
      <c r="BC6590" s="120"/>
      <c r="BD6590" s="120"/>
      <c r="BE6590" s="120"/>
      <c r="BF6590" s="120"/>
      <c r="BG6590" s="117"/>
      <c r="BH6590" s="117"/>
    </row>
    <row r="6591" spans="55:60" x14ac:dyDescent="0.2">
      <c r="BC6591" s="120"/>
      <c r="BD6591" s="120"/>
      <c r="BE6591" s="120"/>
      <c r="BF6591" s="120"/>
      <c r="BG6591" s="117"/>
      <c r="BH6591" s="117"/>
    </row>
    <row r="6592" spans="55:60" x14ac:dyDescent="0.2">
      <c r="BC6592" s="120"/>
      <c r="BD6592" s="120"/>
      <c r="BE6592" s="120"/>
      <c r="BF6592" s="120"/>
      <c r="BG6592" s="117"/>
      <c r="BH6592" s="117"/>
    </row>
    <row r="6593" spans="55:60" x14ac:dyDescent="0.2">
      <c r="BC6593" s="120"/>
      <c r="BD6593" s="120"/>
      <c r="BE6593" s="120"/>
      <c r="BF6593" s="120"/>
      <c r="BG6593" s="117"/>
      <c r="BH6593" s="117"/>
    </row>
    <row r="6594" spans="55:60" x14ac:dyDescent="0.2">
      <c r="BC6594" s="120"/>
      <c r="BD6594" s="120"/>
      <c r="BE6594" s="120"/>
      <c r="BF6594" s="120"/>
      <c r="BG6594" s="117"/>
      <c r="BH6594" s="117"/>
    </row>
    <row r="6595" spans="55:60" x14ac:dyDescent="0.2">
      <c r="BC6595" s="120"/>
      <c r="BD6595" s="120"/>
      <c r="BE6595" s="120"/>
      <c r="BF6595" s="120"/>
      <c r="BG6595" s="117"/>
      <c r="BH6595" s="117"/>
    </row>
    <row r="6596" spans="55:60" x14ac:dyDescent="0.2">
      <c r="BC6596" s="120"/>
      <c r="BD6596" s="120"/>
      <c r="BE6596" s="120"/>
      <c r="BF6596" s="120"/>
      <c r="BG6596" s="117"/>
      <c r="BH6596" s="117"/>
    </row>
    <row r="6597" spans="55:60" x14ac:dyDescent="0.2">
      <c r="BC6597" s="120"/>
      <c r="BD6597" s="120"/>
      <c r="BE6597" s="120"/>
      <c r="BF6597" s="120"/>
      <c r="BG6597" s="117"/>
      <c r="BH6597" s="117"/>
    </row>
    <row r="6598" spans="55:60" x14ac:dyDescent="0.2">
      <c r="BC6598" s="120"/>
      <c r="BD6598" s="120"/>
      <c r="BE6598" s="120"/>
      <c r="BF6598" s="120"/>
      <c r="BG6598" s="117"/>
      <c r="BH6598" s="117"/>
    </row>
    <row r="6599" spans="55:60" x14ac:dyDescent="0.2">
      <c r="BC6599" s="120"/>
      <c r="BD6599" s="120"/>
      <c r="BE6599" s="120"/>
      <c r="BF6599" s="120"/>
      <c r="BG6599" s="117"/>
      <c r="BH6599" s="117"/>
    </row>
    <row r="6600" spans="55:60" x14ac:dyDescent="0.2">
      <c r="BC6600" s="120"/>
      <c r="BD6600" s="120"/>
      <c r="BE6600" s="120"/>
      <c r="BF6600" s="120"/>
      <c r="BG6600" s="117"/>
      <c r="BH6600" s="117"/>
    </row>
    <row r="6601" spans="55:60" x14ac:dyDescent="0.2">
      <c r="BC6601" s="120"/>
      <c r="BD6601" s="120"/>
      <c r="BE6601" s="120"/>
      <c r="BF6601" s="120"/>
      <c r="BG6601" s="117"/>
      <c r="BH6601" s="117"/>
    </row>
    <row r="6602" spans="55:60" x14ac:dyDescent="0.2">
      <c r="BC6602" s="120"/>
      <c r="BD6602" s="120"/>
      <c r="BE6602" s="120"/>
      <c r="BF6602" s="120"/>
      <c r="BG6602" s="117"/>
      <c r="BH6602" s="117"/>
    </row>
    <row r="6603" spans="55:60" x14ac:dyDescent="0.2">
      <c r="BC6603" s="120"/>
      <c r="BD6603" s="120"/>
      <c r="BE6603" s="120"/>
      <c r="BF6603" s="120"/>
      <c r="BG6603" s="117"/>
      <c r="BH6603" s="117"/>
    </row>
    <row r="6604" spans="55:60" x14ac:dyDescent="0.2">
      <c r="BC6604" s="120"/>
      <c r="BD6604" s="120"/>
      <c r="BE6604" s="120"/>
      <c r="BF6604" s="120"/>
      <c r="BG6604" s="117"/>
      <c r="BH6604" s="117"/>
    </row>
    <row r="6605" spans="55:60" x14ac:dyDescent="0.2">
      <c r="BC6605" s="120"/>
      <c r="BD6605" s="120"/>
      <c r="BE6605" s="120"/>
      <c r="BF6605" s="120"/>
      <c r="BG6605" s="117"/>
      <c r="BH6605" s="117"/>
    </row>
    <row r="6606" spans="55:60" x14ac:dyDescent="0.2">
      <c r="BC6606" s="120"/>
      <c r="BD6606" s="120"/>
      <c r="BE6606" s="120"/>
      <c r="BF6606" s="120"/>
      <c r="BG6606" s="117"/>
      <c r="BH6606" s="117"/>
    </row>
    <row r="6607" spans="55:60" x14ac:dyDescent="0.2">
      <c r="BC6607" s="120"/>
      <c r="BD6607" s="120"/>
      <c r="BE6607" s="120"/>
      <c r="BF6607" s="120"/>
      <c r="BG6607" s="117"/>
      <c r="BH6607" s="117"/>
    </row>
    <row r="6608" spans="55:60" x14ac:dyDescent="0.2">
      <c r="BC6608" s="120"/>
      <c r="BD6608" s="120"/>
      <c r="BE6608" s="120"/>
      <c r="BF6608" s="120"/>
      <c r="BG6608" s="117"/>
      <c r="BH6608" s="117"/>
    </row>
    <row r="6609" spans="55:60" x14ac:dyDescent="0.2">
      <c r="BC6609" s="120"/>
      <c r="BD6609" s="120"/>
      <c r="BE6609" s="120"/>
      <c r="BF6609" s="120"/>
      <c r="BG6609" s="117"/>
      <c r="BH6609" s="117"/>
    </row>
    <row r="6610" spans="55:60" x14ac:dyDescent="0.2">
      <c r="BC6610" s="120"/>
      <c r="BD6610" s="120"/>
      <c r="BE6610" s="120"/>
      <c r="BF6610" s="120"/>
      <c r="BG6610" s="117"/>
      <c r="BH6610" s="117"/>
    </row>
    <row r="6611" spans="55:60" x14ac:dyDescent="0.2">
      <c r="BC6611" s="120"/>
      <c r="BD6611" s="120"/>
      <c r="BE6611" s="120"/>
      <c r="BF6611" s="120"/>
      <c r="BG6611" s="117"/>
      <c r="BH6611" s="117"/>
    </row>
    <row r="6612" spans="55:60" x14ac:dyDescent="0.2">
      <c r="BC6612" s="120"/>
      <c r="BD6612" s="120"/>
      <c r="BE6612" s="120"/>
      <c r="BF6612" s="120"/>
      <c r="BG6612" s="117"/>
      <c r="BH6612" s="117"/>
    </row>
    <row r="6613" spans="55:60" x14ac:dyDescent="0.2">
      <c r="BC6613" s="120"/>
      <c r="BD6613" s="120"/>
      <c r="BE6613" s="120"/>
      <c r="BF6613" s="120"/>
      <c r="BG6613" s="117"/>
      <c r="BH6613" s="117"/>
    </row>
    <row r="6614" spans="55:60" x14ac:dyDescent="0.2">
      <c r="BC6614" s="120"/>
      <c r="BD6614" s="120"/>
      <c r="BE6614" s="120"/>
      <c r="BF6614" s="120"/>
      <c r="BG6614" s="117"/>
      <c r="BH6614" s="117"/>
    </row>
    <row r="6615" spans="55:60" x14ac:dyDescent="0.2">
      <c r="BC6615" s="120"/>
      <c r="BD6615" s="120"/>
      <c r="BE6615" s="120"/>
      <c r="BF6615" s="120"/>
      <c r="BG6615" s="117"/>
      <c r="BH6615" s="117"/>
    </row>
    <row r="6616" spans="55:60" x14ac:dyDescent="0.2">
      <c r="BC6616" s="120"/>
      <c r="BD6616" s="120"/>
      <c r="BE6616" s="120"/>
      <c r="BF6616" s="120"/>
      <c r="BG6616" s="117"/>
      <c r="BH6616" s="117"/>
    </row>
    <row r="6617" spans="55:60" x14ac:dyDescent="0.2">
      <c r="BC6617" s="120"/>
      <c r="BD6617" s="120"/>
      <c r="BE6617" s="120"/>
      <c r="BF6617" s="120"/>
      <c r="BG6617" s="117"/>
      <c r="BH6617" s="117"/>
    </row>
    <row r="6618" spans="55:60" x14ac:dyDescent="0.2">
      <c r="BC6618" s="120"/>
      <c r="BD6618" s="120"/>
      <c r="BE6618" s="120"/>
      <c r="BF6618" s="120"/>
      <c r="BG6618" s="117"/>
      <c r="BH6618" s="117"/>
    </row>
    <row r="6619" spans="55:60" x14ac:dyDescent="0.2">
      <c r="BC6619" s="120"/>
      <c r="BD6619" s="120"/>
      <c r="BE6619" s="120"/>
      <c r="BF6619" s="120"/>
      <c r="BG6619" s="117"/>
      <c r="BH6619" s="117"/>
    </row>
    <row r="6620" spans="55:60" x14ac:dyDescent="0.2">
      <c r="BC6620" s="120"/>
      <c r="BD6620" s="120"/>
      <c r="BE6620" s="120"/>
      <c r="BF6620" s="120"/>
      <c r="BG6620" s="117"/>
      <c r="BH6620" s="117"/>
    </row>
    <row r="6621" spans="55:60" x14ac:dyDescent="0.2">
      <c r="BC6621" s="120"/>
      <c r="BD6621" s="120"/>
      <c r="BE6621" s="120"/>
      <c r="BF6621" s="120"/>
      <c r="BG6621" s="117"/>
      <c r="BH6621" s="117"/>
    </row>
    <row r="6622" spans="55:60" x14ac:dyDescent="0.2">
      <c r="BC6622" s="120"/>
      <c r="BD6622" s="120"/>
      <c r="BE6622" s="120"/>
      <c r="BF6622" s="120"/>
      <c r="BG6622" s="117"/>
      <c r="BH6622" s="117"/>
    </row>
    <row r="6623" spans="55:60" x14ac:dyDescent="0.2">
      <c r="BC6623" s="120"/>
      <c r="BD6623" s="120"/>
      <c r="BE6623" s="120"/>
      <c r="BF6623" s="120"/>
      <c r="BG6623" s="117"/>
      <c r="BH6623" s="117"/>
    </row>
    <row r="6624" spans="55:60" x14ac:dyDescent="0.2">
      <c r="BC6624" s="120"/>
      <c r="BD6624" s="120"/>
      <c r="BE6624" s="120"/>
      <c r="BF6624" s="120"/>
      <c r="BG6624" s="117"/>
      <c r="BH6624" s="117"/>
    </row>
    <row r="6625" spans="55:60" x14ac:dyDescent="0.2">
      <c r="BC6625" s="120"/>
      <c r="BD6625" s="120"/>
      <c r="BE6625" s="120"/>
      <c r="BF6625" s="120"/>
      <c r="BG6625" s="117"/>
      <c r="BH6625" s="117"/>
    </row>
    <row r="6626" spans="55:60" x14ac:dyDescent="0.2">
      <c r="BC6626" s="120"/>
      <c r="BD6626" s="120"/>
      <c r="BE6626" s="120"/>
      <c r="BF6626" s="120"/>
      <c r="BG6626" s="117"/>
      <c r="BH6626" s="117"/>
    </row>
    <row r="6627" spans="55:60" x14ac:dyDescent="0.2">
      <c r="BC6627" s="120"/>
      <c r="BD6627" s="120"/>
      <c r="BE6627" s="120"/>
      <c r="BF6627" s="120"/>
      <c r="BG6627" s="117"/>
      <c r="BH6627" s="117"/>
    </row>
    <row r="6628" spans="55:60" x14ac:dyDescent="0.2">
      <c r="BC6628" s="120"/>
      <c r="BD6628" s="120"/>
      <c r="BE6628" s="120"/>
      <c r="BF6628" s="120"/>
      <c r="BG6628" s="117"/>
      <c r="BH6628" s="117"/>
    </row>
    <row r="6629" spans="55:60" x14ac:dyDescent="0.2">
      <c r="BC6629" s="120"/>
      <c r="BD6629" s="120"/>
      <c r="BE6629" s="120"/>
      <c r="BF6629" s="120"/>
      <c r="BG6629" s="117"/>
      <c r="BH6629" s="117"/>
    </row>
    <row r="6630" spans="55:60" x14ac:dyDescent="0.2">
      <c r="BC6630" s="120"/>
      <c r="BD6630" s="120"/>
      <c r="BE6630" s="120"/>
      <c r="BF6630" s="120"/>
      <c r="BG6630" s="117"/>
      <c r="BH6630" s="117"/>
    </row>
    <row r="6631" spans="55:60" x14ac:dyDescent="0.2">
      <c r="BC6631" s="120"/>
      <c r="BD6631" s="120"/>
      <c r="BE6631" s="120"/>
      <c r="BF6631" s="120"/>
      <c r="BG6631" s="117"/>
      <c r="BH6631" s="117"/>
    </row>
    <row r="6632" spans="55:60" x14ac:dyDescent="0.2">
      <c r="BC6632" s="120"/>
      <c r="BD6632" s="120"/>
      <c r="BE6632" s="120"/>
      <c r="BF6632" s="120"/>
      <c r="BG6632" s="117"/>
      <c r="BH6632" s="117"/>
    </row>
    <row r="6633" spans="55:60" x14ac:dyDescent="0.2">
      <c r="BC6633" s="120"/>
      <c r="BD6633" s="120"/>
      <c r="BE6633" s="120"/>
      <c r="BF6633" s="120"/>
      <c r="BG6633" s="117"/>
      <c r="BH6633" s="117"/>
    </row>
    <row r="6634" spans="55:60" x14ac:dyDescent="0.2">
      <c r="BC6634" s="120"/>
      <c r="BD6634" s="120"/>
      <c r="BE6634" s="120"/>
      <c r="BF6634" s="120"/>
      <c r="BG6634" s="117"/>
      <c r="BH6634" s="117"/>
    </row>
    <row r="6635" spans="55:60" x14ac:dyDescent="0.2">
      <c r="BC6635" s="120"/>
      <c r="BD6635" s="120"/>
      <c r="BE6635" s="120"/>
      <c r="BF6635" s="120"/>
      <c r="BG6635" s="117"/>
      <c r="BH6635" s="117"/>
    </row>
    <row r="6636" spans="55:60" x14ac:dyDescent="0.2">
      <c r="BC6636" s="120"/>
      <c r="BD6636" s="120"/>
      <c r="BE6636" s="120"/>
      <c r="BF6636" s="120"/>
      <c r="BG6636" s="117"/>
      <c r="BH6636" s="117"/>
    </row>
    <row r="6637" spans="55:60" x14ac:dyDescent="0.2">
      <c r="BC6637" s="120"/>
      <c r="BD6637" s="120"/>
      <c r="BE6637" s="120"/>
      <c r="BF6637" s="120"/>
      <c r="BG6637" s="117"/>
      <c r="BH6637" s="117"/>
    </row>
    <row r="6638" spans="55:60" x14ac:dyDescent="0.2">
      <c r="BC6638" s="120"/>
      <c r="BD6638" s="120"/>
      <c r="BE6638" s="120"/>
      <c r="BF6638" s="120"/>
      <c r="BG6638" s="117"/>
      <c r="BH6638" s="117"/>
    </row>
    <row r="6639" spans="55:60" x14ac:dyDescent="0.2">
      <c r="BC6639" s="120"/>
      <c r="BD6639" s="120"/>
      <c r="BE6639" s="120"/>
      <c r="BF6639" s="120"/>
      <c r="BG6639" s="117"/>
      <c r="BH6639" s="117"/>
    </row>
    <row r="6640" spans="55:60" x14ac:dyDescent="0.2">
      <c r="BC6640" s="120"/>
      <c r="BD6640" s="120"/>
      <c r="BE6640" s="120"/>
      <c r="BF6640" s="120"/>
      <c r="BG6640" s="117"/>
      <c r="BH6640" s="117"/>
    </row>
    <row r="6641" spans="55:60" x14ac:dyDescent="0.2">
      <c r="BC6641" s="120"/>
      <c r="BD6641" s="120"/>
      <c r="BE6641" s="120"/>
      <c r="BF6641" s="120"/>
      <c r="BG6641" s="117"/>
      <c r="BH6641" s="117"/>
    </row>
    <row r="6642" spans="55:60" x14ac:dyDescent="0.2">
      <c r="BC6642" s="120"/>
      <c r="BD6642" s="120"/>
      <c r="BE6642" s="120"/>
      <c r="BF6642" s="120"/>
      <c r="BG6642" s="117"/>
      <c r="BH6642" s="117"/>
    </row>
    <row r="6643" spans="55:60" x14ac:dyDescent="0.2">
      <c r="BC6643" s="120"/>
      <c r="BD6643" s="120"/>
      <c r="BE6643" s="120"/>
      <c r="BF6643" s="120"/>
      <c r="BG6643" s="117"/>
      <c r="BH6643" s="117"/>
    </row>
    <row r="6644" spans="55:60" x14ac:dyDescent="0.2">
      <c r="BC6644" s="120"/>
      <c r="BD6644" s="120"/>
      <c r="BE6644" s="120"/>
      <c r="BF6644" s="120"/>
      <c r="BG6644" s="117"/>
      <c r="BH6644" s="117"/>
    </row>
    <row r="6645" spans="55:60" x14ac:dyDescent="0.2">
      <c r="BC6645" s="120"/>
      <c r="BD6645" s="120"/>
      <c r="BE6645" s="120"/>
      <c r="BF6645" s="120"/>
      <c r="BG6645" s="117"/>
      <c r="BH6645" s="117"/>
    </row>
    <row r="6646" spans="55:60" x14ac:dyDescent="0.2">
      <c r="BC6646" s="120"/>
      <c r="BD6646" s="120"/>
      <c r="BE6646" s="120"/>
      <c r="BF6646" s="120"/>
      <c r="BG6646" s="117"/>
      <c r="BH6646" s="117"/>
    </row>
    <row r="6647" spans="55:60" x14ac:dyDescent="0.2">
      <c r="BC6647" s="120"/>
      <c r="BD6647" s="120"/>
      <c r="BE6647" s="120"/>
      <c r="BF6647" s="120"/>
      <c r="BG6647" s="117"/>
      <c r="BH6647" s="117"/>
    </row>
    <row r="6648" spans="55:60" x14ac:dyDescent="0.2">
      <c r="BC6648" s="120"/>
      <c r="BD6648" s="120"/>
      <c r="BE6648" s="120"/>
      <c r="BF6648" s="120"/>
      <c r="BG6648" s="117"/>
      <c r="BH6648" s="117"/>
    </row>
    <row r="6649" spans="55:60" x14ac:dyDescent="0.2">
      <c r="BC6649" s="120"/>
      <c r="BD6649" s="120"/>
      <c r="BE6649" s="120"/>
      <c r="BF6649" s="120"/>
      <c r="BG6649" s="117"/>
      <c r="BH6649" s="117"/>
    </row>
    <row r="6650" spans="55:60" x14ac:dyDescent="0.2">
      <c r="BC6650" s="120"/>
      <c r="BD6650" s="120"/>
      <c r="BE6650" s="120"/>
      <c r="BF6650" s="120"/>
      <c r="BG6650" s="117"/>
      <c r="BH6650" s="117"/>
    </row>
    <row r="6651" spans="55:60" x14ac:dyDescent="0.2">
      <c r="BC6651" s="120"/>
      <c r="BD6651" s="120"/>
      <c r="BE6651" s="120"/>
      <c r="BF6651" s="120"/>
      <c r="BG6651" s="117"/>
      <c r="BH6651" s="117"/>
    </row>
    <row r="6652" spans="55:60" x14ac:dyDescent="0.2">
      <c r="BC6652" s="120"/>
      <c r="BD6652" s="120"/>
      <c r="BE6652" s="120"/>
      <c r="BF6652" s="120"/>
      <c r="BG6652" s="117"/>
      <c r="BH6652" s="117"/>
    </row>
    <row r="6653" spans="55:60" x14ac:dyDescent="0.2">
      <c r="BC6653" s="120"/>
      <c r="BD6653" s="120"/>
      <c r="BE6653" s="120"/>
      <c r="BF6653" s="120"/>
      <c r="BG6653" s="117"/>
      <c r="BH6653" s="117"/>
    </row>
    <row r="6654" spans="55:60" x14ac:dyDescent="0.2">
      <c r="BC6654" s="120"/>
      <c r="BD6654" s="120"/>
      <c r="BE6654" s="120"/>
      <c r="BF6654" s="120"/>
      <c r="BG6654" s="117"/>
      <c r="BH6654" s="117"/>
    </row>
    <row r="6655" spans="55:60" x14ac:dyDescent="0.2">
      <c r="BC6655" s="120"/>
      <c r="BD6655" s="120"/>
      <c r="BE6655" s="120"/>
      <c r="BF6655" s="120"/>
      <c r="BG6655" s="117"/>
      <c r="BH6655" s="117"/>
    </row>
    <row r="6656" spans="55:60" x14ac:dyDescent="0.2">
      <c r="BC6656" s="120"/>
      <c r="BD6656" s="120"/>
      <c r="BE6656" s="120"/>
      <c r="BF6656" s="120"/>
      <c r="BG6656" s="117"/>
      <c r="BH6656" s="117"/>
    </row>
    <row r="6657" spans="55:60" x14ac:dyDescent="0.2">
      <c r="BC6657" s="120"/>
      <c r="BD6657" s="120"/>
      <c r="BE6657" s="120"/>
      <c r="BF6657" s="120"/>
      <c r="BG6657" s="117"/>
      <c r="BH6657" s="117"/>
    </row>
    <row r="6658" spans="55:60" x14ac:dyDescent="0.2">
      <c r="BC6658" s="120"/>
      <c r="BD6658" s="120"/>
      <c r="BE6658" s="120"/>
      <c r="BF6658" s="120"/>
      <c r="BG6658" s="117"/>
      <c r="BH6658" s="117"/>
    </row>
    <row r="6659" spans="55:60" x14ac:dyDescent="0.2">
      <c r="BC6659" s="120"/>
      <c r="BD6659" s="120"/>
      <c r="BE6659" s="120"/>
      <c r="BF6659" s="120"/>
      <c r="BG6659" s="117"/>
      <c r="BH6659" s="117"/>
    </row>
    <row r="6660" spans="55:60" x14ac:dyDescent="0.2">
      <c r="BC6660" s="120"/>
      <c r="BD6660" s="120"/>
      <c r="BE6660" s="120"/>
      <c r="BF6660" s="120"/>
      <c r="BG6660" s="117"/>
      <c r="BH6660" s="117"/>
    </row>
    <row r="6661" spans="55:60" x14ac:dyDescent="0.2">
      <c r="BC6661" s="120"/>
      <c r="BD6661" s="120"/>
      <c r="BE6661" s="120"/>
      <c r="BF6661" s="120"/>
      <c r="BG6661" s="117"/>
      <c r="BH6661" s="117"/>
    </row>
    <row r="6662" spans="55:60" x14ac:dyDescent="0.2">
      <c r="BC6662" s="120"/>
      <c r="BD6662" s="120"/>
      <c r="BE6662" s="120"/>
      <c r="BF6662" s="120"/>
      <c r="BG6662" s="117"/>
      <c r="BH6662" s="117"/>
    </row>
    <row r="6663" spans="55:60" x14ac:dyDescent="0.2">
      <c r="BC6663" s="120"/>
      <c r="BD6663" s="120"/>
      <c r="BE6663" s="120"/>
      <c r="BF6663" s="120"/>
      <c r="BG6663" s="117"/>
      <c r="BH6663" s="117"/>
    </row>
    <row r="6664" spans="55:60" x14ac:dyDescent="0.2">
      <c r="BC6664" s="120"/>
      <c r="BD6664" s="120"/>
      <c r="BE6664" s="120"/>
      <c r="BF6664" s="120"/>
      <c r="BG6664" s="117"/>
      <c r="BH6664" s="117"/>
    </row>
    <row r="6665" spans="55:60" x14ac:dyDescent="0.2">
      <c r="BC6665" s="120"/>
      <c r="BD6665" s="120"/>
      <c r="BE6665" s="120"/>
      <c r="BF6665" s="120"/>
      <c r="BG6665" s="117"/>
      <c r="BH6665" s="117"/>
    </row>
    <row r="6666" spans="55:60" x14ac:dyDescent="0.2">
      <c r="BC6666" s="120"/>
      <c r="BD6666" s="120"/>
      <c r="BE6666" s="120"/>
      <c r="BF6666" s="120"/>
      <c r="BG6666" s="117"/>
      <c r="BH6666" s="117"/>
    </row>
    <row r="6667" spans="55:60" x14ac:dyDescent="0.2">
      <c r="BC6667" s="120"/>
      <c r="BD6667" s="120"/>
      <c r="BE6667" s="120"/>
      <c r="BF6667" s="120"/>
      <c r="BG6667" s="117"/>
      <c r="BH6667" s="117"/>
    </row>
    <row r="6668" spans="55:60" x14ac:dyDescent="0.2">
      <c r="BC6668" s="120"/>
      <c r="BD6668" s="120"/>
      <c r="BE6668" s="120"/>
      <c r="BF6668" s="120"/>
      <c r="BG6668" s="117"/>
      <c r="BH6668" s="117"/>
    </row>
    <row r="6669" spans="55:60" x14ac:dyDescent="0.2">
      <c r="BC6669" s="120"/>
      <c r="BD6669" s="120"/>
      <c r="BE6669" s="120"/>
      <c r="BF6669" s="120"/>
      <c r="BG6669" s="117"/>
      <c r="BH6669" s="117"/>
    </row>
    <row r="6670" spans="55:60" x14ac:dyDescent="0.2">
      <c r="BC6670" s="120"/>
      <c r="BD6670" s="120"/>
      <c r="BE6670" s="120"/>
      <c r="BF6670" s="120"/>
      <c r="BG6670" s="117"/>
      <c r="BH6670" s="117"/>
    </row>
    <row r="6671" spans="55:60" x14ac:dyDescent="0.2">
      <c r="BC6671" s="120"/>
      <c r="BD6671" s="120"/>
      <c r="BE6671" s="120"/>
      <c r="BF6671" s="120"/>
      <c r="BG6671" s="117"/>
      <c r="BH6671" s="117"/>
    </row>
    <row r="6672" spans="55:60" x14ac:dyDescent="0.2">
      <c r="BC6672" s="120"/>
      <c r="BD6672" s="120"/>
      <c r="BE6672" s="120"/>
      <c r="BF6672" s="120"/>
      <c r="BG6672" s="117"/>
      <c r="BH6672" s="117"/>
    </row>
    <row r="6673" spans="55:60" x14ac:dyDescent="0.2">
      <c r="BC6673" s="120"/>
      <c r="BD6673" s="120"/>
      <c r="BE6673" s="120"/>
      <c r="BF6673" s="120"/>
      <c r="BG6673" s="117"/>
      <c r="BH6673" s="117"/>
    </row>
    <row r="6674" spans="55:60" x14ac:dyDescent="0.2">
      <c r="BC6674" s="120"/>
      <c r="BD6674" s="120"/>
      <c r="BE6674" s="120"/>
      <c r="BF6674" s="120"/>
      <c r="BG6674" s="117"/>
      <c r="BH6674" s="117"/>
    </row>
    <row r="6675" spans="55:60" x14ac:dyDescent="0.2">
      <c r="BC6675" s="120"/>
      <c r="BD6675" s="120"/>
      <c r="BE6675" s="120"/>
      <c r="BF6675" s="120"/>
      <c r="BG6675" s="117"/>
      <c r="BH6675" s="117"/>
    </row>
    <row r="6676" spans="55:60" x14ac:dyDescent="0.2">
      <c r="BC6676" s="120"/>
      <c r="BD6676" s="120"/>
      <c r="BE6676" s="120"/>
      <c r="BF6676" s="120"/>
      <c r="BG6676" s="117"/>
      <c r="BH6676" s="117"/>
    </row>
    <row r="6677" spans="55:60" x14ac:dyDescent="0.2">
      <c r="BC6677" s="120"/>
      <c r="BD6677" s="120"/>
      <c r="BE6677" s="120"/>
      <c r="BF6677" s="120"/>
      <c r="BG6677" s="117"/>
      <c r="BH6677" s="117"/>
    </row>
    <row r="6678" spans="55:60" x14ac:dyDescent="0.2">
      <c r="BC6678" s="120"/>
      <c r="BD6678" s="120"/>
      <c r="BE6678" s="120"/>
      <c r="BF6678" s="120"/>
      <c r="BG6678" s="117"/>
      <c r="BH6678" s="117"/>
    </row>
    <row r="6679" spans="55:60" x14ac:dyDescent="0.2">
      <c r="BC6679" s="120"/>
      <c r="BD6679" s="120"/>
      <c r="BE6679" s="120"/>
      <c r="BF6679" s="120"/>
      <c r="BG6679" s="117"/>
      <c r="BH6679" s="117"/>
    </row>
    <row r="6680" spans="55:60" x14ac:dyDescent="0.2">
      <c r="BC6680" s="120"/>
      <c r="BD6680" s="120"/>
      <c r="BE6680" s="120"/>
      <c r="BF6680" s="120"/>
      <c r="BG6680" s="117"/>
      <c r="BH6680" s="117"/>
    </row>
    <row r="6681" spans="55:60" x14ac:dyDescent="0.2">
      <c r="BC6681" s="120"/>
      <c r="BD6681" s="120"/>
      <c r="BE6681" s="120"/>
      <c r="BF6681" s="120"/>
      <c r="BG6681" s="117"/>
      <c r="BH6681" s="117"/>
    </row>
    <row r="6682" spans="55:60" x14ac:dyDescent="0.2">
      <c r="BC6682" s="120"/>
      <c r="BD6682" s="120"/>
      <c r="BE6682" s="120"/>
      <c r="BF6682" s="120"/>
      <c r="BG6682" s="117"/>
      <c r="BH6682" s="117"/>
    </row>
    <row r="6683" spans="55:60" x14ac:dyDescent="0.2">
      <c r="BC6683" s="120"/>
      <c r="BD6683" s="120"/>
      <c r="BE6683" s="120"/>
      <c r="BF6683" s="120"/>
      <c r="BG6683" s="117"/>
      <c r="BH6683" s="117"/>
    </row>
    <row r="6684" spans="55:60" x14ac:dyDescent="0.2">
      <c r="BC6684" s="120"/>
      <c r="BD6684" s="120"/>
      <c r="BE6684" s="120"/>
      <c r="BF6684" s="120"/>
      <c r="BG6684" s="117"/>
      <c r="BH6684" s="117"/>
    </row>
    <row r="6685" spans="55:60" x14ac:dyDescent="0.2">
      <c r="BC6685" s="120"/>
      <c r="BD6685" s="120"/>
      <c r="BE6685" s="120"/>
      <c r="BF6685" s="120"/>
      <c r="BG6685" s="117"/>
      <c r="BH6685" s="117"/>
    </row>
    <row r="6686" spans="55:60" x14ac:dyDescent="0.2">
      <c r="BC6686" s="120"/>
      <c r="BD6686" s="120"/>
      <c r="BE6686" s="120"/>
      <c r="BF6686" s="120"/>
      <c r="BG6686" s="117"/>
      <c r="BH6686" s="117"/>
    </row>
    <row r="6687" spans="55:60" x14ac:dyDescent="0.2">
      <c r="BC6687" s="120"/>
      <c r="BD6687" s="120"/>
      <c r="BE6687" s="120"/>
      <c r="BF6687" s="120"/>
      <c r="BG6687" s="117"/>
      <c r="BH6687" s="117"/>
    </row>
    <row r="6688" spans="55:60" x14ac:dyDescent="0.2">
      <c r="BC6688" s="120"/>
      <c r="BD6688" s="120"/>
      <c r="BE6688" s="120"/>
      <c r="BF6688" s="120"/>
      <c r="BG6688" s="117"/>
      <c r="BH6688" s="117"/>
    </row>
    <row r="6689" spans="55:60" x14ac:dyDescent="0.2">
      <c r="BC6689" s="120"/>
      <c r="BD6689" s="120"/>
      <c r="BE6689" s="120"/>
      <c r="BF6689" s="120"/>
      <c r="BG6689" s="117"/>
      <c r="BH6689" s="117"/>
    </row>
    <row r="6690" spans="55:60" x14ac:dyDescent="0.2">
      <c r="BC6690" s="120"/>
      <c r="BD6690" s="120"/>
      <c r="BE6690" s="120"/>
      <c r="BF6690" s="120"/>
      <c r="BG6690" s="117"/>
      <c r="BH6690" s="117"/>
    </row>
    <row r="6691" spans="55:60" x14ac:dyDescent="0.2">
      <c r="BC6691" s="120"/>
      <c r="BD6691" s="120"/>
      <c r="BE6691" s="120"/>
      <c r="BF6691" s="120"/>
      <c r="BG6691" s="117"/>
      <c r="BH6691" s="117"/>
    </row>
    <row r="6692" spans="55:60" x14ac:dyDescent="0.2">
      <c r="BC6692" s="120"/>
      <c r="BD6692" s="120"/>
      <c r="BE6692" s="120"/>
      <c r="BF6692" s="120"/>
      <c r="BG6692" s="117"/>
      <c r="BH6692" s="117"/>
    </row>
    <row r="6693" spans="55:60" x14ac:dyDescent="0.2">
      <c r="BC6693" s="120"/>
      <c r="BD6693" s="120"/>
      <c r="BE6693" s="120"/>
      <c r="BF6693" s="120"/>
      <c r="BG6693" s="117"/>
      <c r="BH6693" s="117"/>
    </row>
    <row r="6694" spans="55:60" x14ac:dyDescent="0.2">
      <c r="BC6694" s="120"/>
      <c r="BD6694" s="120"/>
      <c r="BE6694" s="120"/>
      <c r="BF6694" s="120"/>
      <c r="BG6694" s="117"/>
      <c r="BH6694" s="117"/>
    </row>
    <row r="6695" spans="55:60" x14ac:dyDescent="0.2">
      <c r="BC6695" s="120"/>
      <c r="BD6695" s="120"/>
      <c r="BE6695" s="120"/>
      <c r="BF6695" s="120"/>
      <c r="BG6695" s="117"/>
      <c r="BH6695" s="117"/>
    </row>
    <row r="6696" spans="55:60" x14ac:dyDescent="0.2">
      <c r="BC6696" s="120"/>
      <c r="BD6696" s="120"/>
      <c r="BE6696" s="120"/>
      <c r="BF6696" s="120"/>
      <c r="BG6696" s="117"/>
      <c r="BH6696" s="117"/>
    </row>
    <row r="6697" spans="55:60" x14ac:dyDescent="0.2">
      <c r="BC6697" s="120"/>
      <c r="BD6697" s="120"/>
      <c r="BE6697" s="120"/>
      <c r="BF6697" s="120"/>
      <c r="BG6697" s="117"/>
      <c r="BH6697" s="117"/>
    </row>
    <row r="6698" spans="55:60" x14ac:dyDescent="0.2">
      <c r="BC6698" s="120"/>
      <c r="BD6698" s="120"/>
      <c r="BE6698" s="120"/>
      <c r="BF6698" s="120"/>
      <c r="BG6698" s="117"/>
      <c r="BH6698" s="117"/>
    </row>
    <row r="6699" spans="55:60" x14ac:dyDescent="0.2">
      <c r="BC6699" s="120"/>
      <c r="BD6699" s="120"/>
      <c r="BE6699" s="120"/>
      <c r="BF6699" s="120"/>
      <c r="BG6699" s="117"/>
      <c r="BH6699" s="117"/>
    </row>
    <row r="6700" spans="55:60" x14ac:dyDescent="0.2">
      <c r="BC6700" s="120"/>
      <c r="BD6700" s="120"/>
      <c r="BE6700" s="120"/>
      <c r="BF6700" s="120"/>
      <c r="BG6700" s="117"/>
      <c r="BH6700" s="117"/>
    </row>
    <row r="6701" spans="55:60" x14ac:dyDescent="0.2">
      <c r="BC6701" s="120"/>
      <c r="BD6701" s="120"/>
      <c r="BE6701" s="120"/>
      <c r="BF6701" s="120"/>
      <c r="BG6701" s="117"/>
      <c r="BH6701" s="117"/>
    </row>
    <row r="6702" spans="55:60" x14ac:dyDescent="0.2">
      <c r="BC6702" s="120"/>
      <c r="BD6702" s="120"/>
      <c r="BE6702" s="120"/>
      <c r="BF6702" s="120"/>
      <c r="BG6702" s="117"/>
      <c r="BH6702" s="117"/>
    </row>
    <row r="6703" spans="55:60" x14ac:dyDescent="0.2">
      <c r="BC6703" s="120"/>
      <c r="BD6703" s="120"/>
      <c r="BE6703" s="120"/>
      <c r="BF6703" s="120"/>
      <c r="BG6703" s="117"/>
      <c r="BH6703" s="117"/>
    </row>
    <row r="6704" spans="55:60" x14ac:dyDescent="0.2">
      <c r="BC6704" s="120"/>
      <c r="BD6704" s="120"/>
      <c r="BE6704" s="120"/>
      <c r="BF6704" s="120"/>
      <c r="BG6704" s="117"/>
      <c r="BH6704" s="117"/>
    </row>
    <row r="6705" spans="55:60" x14ac:dyDescent="0.2">
      <c r="BC6705" s="120"/>
      <c r="BD6705" s="120"/>
      <c r="BE6705" s="120"/>
      <c r="BF6705" s="120"/>
      <c r="BG6705" s="117"/>
      <c r="BH6705" s="117"/>
    </row>
    <row r="6706" spans="55:60" x14ac:dyDescent="0.2">
      <c r="BC6706" s="120"/>
      <c r="BD6706" s="120"/>
      <c r="BE6706" s="120"/>
      <c r="BF6706" s="120"/>
      <c r="BG6706" s="117"/>
      <c r="BH6706" s="117"/>
    </row>
    <row r="6707" spans="55:60" x14ac:dyDescent="0.2">
      <c r="BC6707" s="120"/>
      <c r="BD6707" s="120"/>
      <c r="BE6707" s="120"/>
      <c r="BF6707" s="120"/>
      <c r="BG6707" s="117"/>
      <c r="BH6707" s="117"/>
    </row>
    <row r="6708" spans="55:60" x14ac:dyDescent="0.2">
      <c r="BC6708" s="120"/>
      <c r="BD6708" s="120"/>
      <c r="BE6708" s="120"/>
      <c r="BF6708" s="120"/>
      <c r="BG6708" s="117"/>
      <c r="BH6708" s="117"/>
    </row>
    <row r="6709" spans="55:60" x14ac:dyDescent="0.2">
      <c r="BC6709" s="120"/>
      <c r="BD6709" s="120"/>
      <c r="BE6709" s="120"/>
      <c r="BF6709" s="120"/>
      <c r="BG6709" s="117"/>
      <c r="BH6709" s="117"/>
    </row>
    <row r="6710" spans="55:60" x14ac:dyDescent="0.2">
      <c r="BC6710" s="120"/>
      <c r="BD6710" s="120"/>
      <c r="BE6710" s="120"/>
      <c r="BF6710" s="120"/>
      <c r="BG6710" s="117"/>
      <c r="BH6710" s="117"/>
    </row>
    <row r="6711" spans="55:60" x14ac:dyDescent="0.2">
      <c r="BC6711" s="120"/>
      <c r="BD6711" s="120"/>
      <c r="BE6711" s="120"/>
      <c r="BF6711" s="120"/>
      <c r="BG6711" s="117"/>
      <c r="BH6711" s="117"/>
    </row>
    <row r="6712" spans="55:60" x14ac:dyDescent="0.2">
      <c r="BC6712" s="120"/>
      <c r="BD6712" s="120"/>
      <c r="BE6712" s="120"/>
      <c r="BF6712" s="120"/>
      <c r="BG6712" s="117"/>
      <c r="BH6712" s="117"/>
    </row>
    <row r="6713" spans="55:60" x14ac:dyDescent="0.2">
      <c r="BC6713" s="120"/>
      <c r="BD6713" s="120"/>
      <c r="BE6713" s="120"/>
      <c r="BF6713" s="120"/>
      <c r="BG6713" s="117"/>
      <c r="BH6713" s="117"/>
    </row>
    <row r="6714" spans="55:60" x14ac:dyDescent="0.2">
      <c r="BC6714" s="120"/>
      <c r="BD6714" s="120"/>
      <c r="BE6714" s="120"/>
      <c r="BF6714" s="120"/>
      <c r="BG6714" s="117"/>
      <c r="BH6714" s="117"/>
    </row>
    <row r="6715" spans="55:60" x14ac:dyDescent="0.2">
      <c r="BC6715" s="120"/>
      <c r="BD6715" s="120"/>
      <c r="BE6715" s="120"/>
      <c r="BF6715" s="120"/>
      <c r="BG6715" s="117"/>
      <c r="BH6715" s="117"/>
    </row>
    <row r="6716" spans="55:60" x14ac:dyDescent="0.2">
      <c r="BC6716" s="120"/>
      <c r="BD6716" s="120"/>
      <c r="BE6716" s="120"/>
      <c r="BF6716" s="120"/>
      <c r="BG6716" s="117"/>
      <c r="BH6716" s="117"/>
    </row>
    <row r="6717" spans="55:60" x14ac:dyDescent="0.2">
      <c r="BC6717" s="120"/>
      <c r="BD6717" s="120"/>
      <c r="BE6717" s="120"/>
      <c r="BF6717" s="120"/>
      <c r="BG6717" s="117"/>
      <c r="BH6717" s="117"/>
    </row>
    <row r="6718" spans="55:60" x14ac:dyDescent="0.2">
      <c r="BC6718" s="120"/>
      <c r="BD6718" s="120"/>
      <c r="BE6718" s="120"/>
      <c r="BF6718" s="120"/>
      <c r="BG6718" s="117"/>
      <c r="BH6718" s="117"/>
    </row>
    <row r="6719" spans="55:60" x14ac:dyDescent="0.2">
      <c r="BC6719" s="120"/>
      <c r="BD6719" s="120"/>
      <c r="BE6719" s="120"/>
      <c r="BF6719" s="120"/>
      <c r="BG6719" s="117"/>
      <c r="BH6719" s="117"/>
    </row>
    <row r="6720" spans="55:60" x14ac:dyDescent="0.2">
      <c r="BC6720" s="120"/>
      <c r="BD6720" s="120"/>
      <c r="BE6720" s="120"/>
      <c r="BF6720" s="120"/>
      <c r="BG6720" s="117"/>
      <c r="BH6720" s="117"/>
    </row>
    <row r="6721" spans="55:60" x14ac:dyDescent="0.2">
      <c r="BC6721" s="120"/>
      <c r="BD6721" s="120"/>
      <c r="BE6721" s="120"/>
      <c r="BF6721" s="120"/>
      <c r="BG6721" s="117"/>
      <c r="BH6721" s="117"/>
    </row>
    <row r="6722" spans="55:60" x14ac:dyDescent="0.2">
      <c r="BC6722" s="120"/>
      <c r="BD6722" s="120"/>
      <c r="BE6722" s="120"/>
      <c r="BF6722" s="120"/>
      <c r="BG6722" s="117"/>
      <c r="BH6722" s="117"/>
    </row>
    <row r="6723" spans="55:60" x14ac:dyDescent="0.2">
      <c r="BC6723" s="120"/>
      <c r="BD6723" s="120"/>
      <c r="BE6723" s="120"/>
      <c r="BF6723" s="120"/>
      <c r="BG6723" s="117"/>
      <c r="BH6723" s="117"/>
    </row>
    <row r="6724" spans="55:60" x14ac:dyDescent="0.2">
      <c r="BC6724" s="120"/>
      <c r="BD6724" s="120"/>
      <c r="BE6724" s="120"/>
      <c r="BF6724" s="120"/>
      <c r="BG6724" s="117"/>
      <c r="BH6724" s="117"/>
    </row>
    <row r="6725" spans="55:60" x14ac:dyDescent="0.2">
      <c r="BC6725" s="120"/>
      <c r="BD6725" s="120"/>
      <c r="BE6725" s="120"/>
      <c r="BF6725" s="120"/>
      <c r="BG6725" s="117"/>
      <c r="BH6725" s="117"/>
    </row>
    <row r="6726" spans="55:60" x14ac:dyDescent="0.2">
      <c r="BC6726" s="120"/>
      <c r="BD6726" s="120"/>
      <c r="BE6726" s="120"/>
      <c r="BF6726" s="120"/>
      <c r="BG6726" s="117"/>
      <c r="BH6726" s="117"/>
    </row>
    <row r="6727" spans="55:60" x14ac:dyDescent="0.2">
      <c r="BC6727" s="120"/>
      <c r="BD6727" s="120"/>
      <c r="BE6727" s="120"/>
      <c r="BF6727" s="120"/>
      <c r="BG6727" s="117"/>
      <c r="BH6727" s="117"/>
    </row>
    <row r="6728" spans="55:60" x14ac:dyDescent="0.2">
      <c r="BC6728" s="120"/>
      <c r="BD6728" s="120"/>
      <c r="BE6728" s="120"/>
      <c r="BF6728" s="120"/>
      <c r="BG6728" s="117"/>
      <c r="BH6728" s="117"/>
    </row>
    <row r="6729" spans="55:60" x14ac:dyDescent="0.2">
      <c r="BC6729" s="120"/>
      <c r="BD6729" s="120"/>
      <c r="BE6729" s="120"/>
      <c r="BF6729" s="120"/>
      <c r="BG6729" s="117"/>
      <c r="BH6729" s="117"/>
    </row>
    <row r="6730" spans="55:60" x14ac:dyDescent="0.2">
      <c r="BC6730" s="120"/>
      <c r="BD6730" s="120"/>
      <c r="BE6730" s="120"/>
      <c r="BF6730" s="120"/>
      <c r="BG6730" s="117"/>
      <c r="BH6730" s="117"/>
    </row>
    <row r="6731" spans="55:60" x14ac:dyDescent="0.2">
      <c r="BC6731" s="120"/>
      <c r="BD6731" s="120"/>
      <c r="BE6731" s="120"/>
      <c r="BF6731" s="120"/>
      <c r="BG6731" s="117"/>
      <c r="BH6731" s="117"/>
    </row>
    <row r="6732" spans="55:60" x14ac:dyDescent="0.2">
      <c r="BC6732" s="120"/>
      <c r="BD6732" s="120"/>
      <c r="BE6732" s="120"/>
      <c r="BF6732" s="120"/>
      <c r="BG6732" s="117"/>
      <c r="BH6732" s="117"/>
    </row>
    <row r="6733" spans="55:60" x14ac:dyDescent="0.2">
      <c r="BC6733" s="120"/>
      <c r="BD6733" s="120"/>
      <c r="BE6733" s="120"/>
      <c r="BF6733" s="120"/>
      <c r="BG6733" s="117"/>
      <c r="BH6733" s="117"/>
    </row>
    <row r="6734" spans="55:60" x14ac:dyDescent="0.2">
      <c r="BC6734" s="120"/>
      <c r="BD6734" s="120"/>
      <c r="BE6734" s="120"/>
      <c r="BF6734" s="120"/>
      <c r="BG6734" s="117"/>
      <c r="BH6734" s="117"/>
    </row>
    <row r="6735" spans="55:60" x14ac:dyDescent="0.2">
      <c r="BC6735" s="120"/>
      <c r="BD6735" s="120"/>
      <c r="BE6735" s="120"/>
      <c r="BF6735" s="120"/>
      <c r="BG6735" s="117"/>
      <c r="BH6735" s="117"/>
    </row>
    <row r="6736" spans="55:60" x14ac:dyDescent="0.2">
      <c r="BC6736" s="120"/>
      <c r="BD6736" s="120"/>
      <c r="BE6736" s="120"/>
      <c r="BF6736" s="120"/>
      <c r="BG6736" s="117"/>
      <c r="BH6736" s="117"/>
    </row>
    <row r="6737" spans="55:60" x14ac:dyDescent="0.2">
      <c r="BC6737" s="120"/>
      <c r="BD6737" s="120"/>
      <c r="BE6737" s="120"/>
      <c r="BF6737" s="120"/>
      <c r="BG6737" s="117"/>
      <c r="BH6737" s="117"/>
    </row>
    <row r="6738" spans="55:60" x14ac:dyDescent="0.2">
      <c r="BC6738" s="120"/>
      <c r="BD6738" s="120"/>
      <c r="BE6738" s="120"/>
      <c r="BF6738" s="120"/>
      <c r="BG6738" s="117"/>
      <c r="BH6738" s="117"/>
    </row>
    <row r="6739" spans="55:60" x14ac:dyDescent="0.2">
      <c r="BC6739" s="120"/>
      <c r="BD6739" s="120"/>
      <c r="BE6739" s="120"/>
      <c r="BF6739" s="120"/>
      <c r="BG6739" s="117"/>
      <c r="BH6739" s="117"/>
    </row>
    <row r="6740" spans="55:60" x14ac:dyDescent="0.2">
      <c r="BC6740" s="120"/>
      <c r="BD6740" s="120"/>
      <c r="BE6740" s="120"/>
      <c r="BF6740" s="120"/>
      <c r="BG6740" s="117"/>
      <c r="BH6740" s="117"/>
    </row>
    <row r="6741" spans="55:60" x14ac:dyDescent="0.2">
      <c r="BC6741" s="120"/>
      <c r="BD6741" s="120"/>
      <c r="BE6741" s="120"/>
      <c r="BF6741" s="120"/>
      <c r="BG6741" s="117"/>
      <c r="BH6741" s="117"/>
    </row>
    <row r="6742" spans="55:60" x14ac:dyDescent="0.2">
      <c r="BC6742" s="120"/>
      <c r="BD6742" s="120"/>
      <c r="BE6742" s="120"/>
      <c r="BF6742" s="120"/>
      <c r="BG6742" s="117"/>
      <c r="BH6742" s="117"/>
    </row>
    <row r="6743" spans="55:60" x14ac:dyDescent="0.2">
      <c r="BC6743" s="120"/>
      <c r="BD6743" s="120"/>
      <c r="BE6743" s="120"/>
      <c r="BF6743" s="120"/>
      <c r="BG6743" s="117"/>
      <c r="BH6743" s="117"/>
    </row>
    <row r="6744" spans="55:60" x14ac:dyDescent="0.2">
      <c r="BC6744" s="120"/>
      <c r="BD6744" s="120"/>
      <c r="BE6744" s="120"/>
      <c r="BF6744" s="120"/>
      <c r="BG6744" s="117"/>
      <c r="BH6744" s="117"/>
    </row>
    <row r="6745" spans="55:60" x14ac:dyDescent="0.2">
      <c r="BC6745" s="120"/>
      <c r="BD6745" s="120"/>
      <c r="BE6745" s="120"/>
      <c r="BF6745" s="120"/>
      <c r="BG6745" s="117"/>
      <c r="BH6745" s="117"/>
    </row>
    <row r="6746" spans="55:60" x14ac:dyDescent="0.2">
      <c r="BC6746" s="120"/>
      <c r="BD6746" s="120"/>
      <c r="BE6746" s="120"/>
      <c r="BF6746" s="120"/>
      <c r="BG6746" s="117"/>
      <c r="BH6746" s="117"/>
    </row>
    <row r="6747" spans="55:60" x14ac:dyDescent="0.2">
      <c r="BC6747" s="120"/>
      <c r="BD6747" s="120"/>
      <c r="BE6747" s="120"/>
      <c r="BF6747" s="120"/>
      <c r="BG6747" s="117"/>
      <c r="BH6747" s="117"/>
    </row>
    <row r="6748" spans="55:60" x14ac:dyDescent="0.2">
      <c r="BC6748" s="120"/>
      <c r="BD6748" s="120"/>
      <c r="BE6748" s="120"/>
      <c r="BF6748" s="120"/>
      <c r="BG6748" s="117"/>
      <c r="BH6748" s="117"/>
    </row>
    <row r="6749" spans="55:60" x14ac:dyDescent="0.2">
      <c r="BC6749" s="120"/>
      <c r="BD6749" s="120"/>
      <c r="BE6749" s="120"/>
      <c r="BF6749" s="120"/>
      <c r="BG6749" s="117"/>
      <c r="BH6749" s="117"/>
    </row>
    <row r="6750" spans="55:60" x14ac:dyDescent="0.2">
      <c r="BC6750" s="120"/>
      <c r="BD6750" s="120"/>
      <c r="BE6750" s="120"/>
      <c r="BF6750" s="120"/>
      <c r="BG6750" s="117"/>
      <c r="BH6750" s="117"/>
    </row>
    <row r="6751" spans="55:60" x14ac:dyDescent="0.2">
      <c r="BC6751" s="120"/>
      <c r="BD6751" s="120"/>
      <c r="BE6751" s="120"/>
      <c r="BF6751" s="120"/>
      <c r="BG6751" s="117"/>
      <c r="BH6751" s="117"/>
    </row>
    <row r="6752" spans="55:60" x14ac:dyDescent="0.2">
      <c r="BC6752" s="120"/>
      <c r="BD6752" s="120"/>
      <c r="BE6752" s="120"/>
      <c r="BF6752" s="120"/>
      <c r="BG6752" s="117"/>
      <c r="BH6752" s="117"/>
    </row>
    <row r="6753" spans="55:60" x14ac:dyDescent="0.2">
      <c r="BC6753" s="120"/>
      <c r="BD6753" s="120"/>
      <c r="BE6753" s="120"/>
      <c r="BF6753" s="120"/>
      <c r="BG6753" s="117"/>
      <c r="BH6753" s="117"/>
    </row>
    <row r="6754" spans="55:60" x14ac:dyDescent="0.2">
      <c r="BC6754" s="120"/>
      <c r="BD6754" s="120"/>
      <c r="BE6754" s="120"/>
      <c r="BF6754" s="120"/>
      <c r="BG6754" s="117"/>
      <c r="BH6754" s="117"/>
    </row>
    <row r="6755" spans="55:60" x14ac:dyDescent="0.2">
      <c r="BC6755" s="120"/>
      <c r="BD6755" s="120"/>
      <c r="BE6755" s="120"/>
      <c r="BF6755" s="120"/>
      <c r="BG6755" s="117"/>
      <c r="BH6755" s="117"/>
    </row>
    <row r="6756" spans="55:60" x14ac:dyDescent="0.2">
      <c r="BC6756" s="120"/>
      <c r="BD6756" s="120"/>
      <c r="BE6756" s="120"/>
      <c r="BF6756" s="120"/>
      <c r="BG6756" s="117"/>
      <c r="BH6756" s="117"/>
    </row>
    <row r="6757" spans="55:60" x14ac:dyDescent="0.2">
      <c r="BC6757" s="120"/>
      <c r="BD6757" s="120"/>
      <c r="BE6757" s="120"/>
      <c r="BF6757" s="120"/>
      <c r="BG6757" s="117"/>
      <c r="BH6757" s="117"/>
    </row>
    <row r="6758" spans="55:60" x14ac:dyDescent="0.2">
      <c r="BC6758" s="120"/>
      <c r="BD6758" s="120"/>
      <c r="BE6758" s="120"/>
      <c r="BF6758" s="120"/>
      <c r="BG6758" s="117"/>
      <c r="BH6758" s="117"/>
    </row>
    <row r="6759" spans="55:60" x14ac:dyDescent="0.2">
      <c r="BC6759" s="120"/>
      <c r="BD6759" s="120"/>
      <c r="BE6759" s="120"/>
      <c r="BF6759" s="120"/>
      <c r="BG6759" s="117"/>
      <c r="BH6759" s="117"/>
    </row>
    <row r="6760" spans="55:60" x14ac:dyDescent="0.2">
      <c r="BC6760" s="120"/>
      <c r="BD6760" s="120"/>
      <c r="BE6760" s="120"/>
      <c r="BF6760" s="120"/>
      <c r="BG6760" s="117"/>
      <c r="BH6760" s="117"/>
    </row>
    <row r="6761" spans="55:60" x14ac:dyDescent="0.2">
      <c r="BC6761" s="120"/>
      <c r="BD6761" s="120"/>
      <c r="BE6761" s="120"/>
      <c r="BF6761" s="120"/>
      <c r="BG6761" s="117"/>
      <c r="BH6761" s="117"/>
    </row>
    <row r="6762" spans="55:60" x14ac:dyDescent="0.2">
      <c r="BC6762" s="120"/>
      <c r="BD6762" s="120"/>
      <c r="BE6762" s="120"/>
      <c r="BF6762" s="120"/>
      <c r="BG6762" s="117"/>
      <c r="BH6762" s="117"/>
    </row>
    <row r="6763" spans="55:60" x14ac:dyDescent="0.2">
      <c r="BC6763" s="120"/>
      <c r="BD6763" s="120"/>
      <c r="BE6763" s="120"/>
      <c r="BF6763" s="120"/>
      <c r="BG6763" s="117"/>
      <c r="BH6763" s="117"/>
    </row>
    <row r="6764" spans="55:60" x14ac:dyDescent="0.2">
      <c r="BC6764" s="120"/>
      <c r="BD6764" s="120"/>
      <c r="BE6764" s="120"/>
      <c r="BF6764" s="120"/>
      <c r="BG6764" s="117"/>
      <c r="BH6764" s="117"/>
    </row>
    <row r="6765" spans="55:60" x14ac:dyDescent="0.2">
      <c r="BC6765" s="120"/>
      <c r="BD6765" s="120"/>
      <c r="BE6765" s="120"/>
      <c r="BF6765" s="120"/>
      <c r="BG6765" s="117"/>
      <c r="BH6765" s="117"/>
    </row>
    <row r="6766" spans="55:60" x14ac:dyDescent="0.2">
      <c r="BC6766" s="120"/>
      <c r="BD6766" s="120"/>
      <c r="BE6766" s="120"/>
      <c r="BF6766" s="120"/>
      <c r="BG6766" s="117"/>
      <c r="BH6766" s="117"/>
    </row>
    <row r="6767" spans="55:60" x14ac:dyDescent="0.2">
      <c r="BC6767" s="120"/>
      <c r="BD6767" s="120"/>
      <c r="BE6767" s="120"/>
      <c r="BF6767" s="120"/>
      <c r="BG6767" s="117"/>
      <c r="BH6767" s="117"/>
    </row>
    <row r="6768" spans="55:60" x14ac:dyDescent="0.2">
      <c r="BC6768" s="120"/>
      <c r="BD6768" s="120"/>
      <c r="BE6768" s="120"/>
      <c r="BF6768" s="120"/>
      <c r="BG6768" s="117"/>
      <c r="BH6768" s="117"/>
    </row>
    <row r="6769" spans="55:60" x14ac:dyDescent="0.2">
      <c r="BC6769" s="120"/>
      <c r="BD6769" s="120"/>
      <c r="BE6769" s="120"/>
      <c r="BF6769" s="120"/>
      <c r="BG6769" s="117"/>
      <c r="BH6769" s="117"/>
    </row>
    <row r="6770" spans="55:60" x14ac:dyDescent="0.2">
      <c r="BC6770" s="120"/>
      <c r="BD6770" s="120"/>
      <c r="BE6770" s="120"/>
      <c r="BF6770" s="120"/>
      <c r="BG6770" s="117"/>
      <c r="BH6770" s="117"/>
    </row>
    <row r="6771" spans="55:60" x14ac:dyDescent="0.2">
      <c r="BC6771" s="120"/>
      <c r="BD6771" s="120"/>
      <c r="BE6771" s="120"/>
      <c r="BF6771" s="120"/>
      <c r="BG6771" s="117"/>
      <c r="BH6771" s="117"/>
    </row>
    <row r="6772" spans="55:60" x14ac:dyDescent="0.2">
      <c r="BC6772" s="120"/>
      <c r="BD6772" s="120"/>
      <c r="BE6772" s="120"/>
      <c r="BF6772" s="120"/>
      <c r="BG6772" s="117"/>
      <c r="BH6772" s="117"/>
    </row>
    <row r="6773" spans="55:60" x14ac:dyDescent="0.2">
      <c r="BC6773" s="120"/>
      <c r="BD6773" s="120"/>
      <c r="BE6773" s="120"/>
      <c r="BF6773" s="120"/>
      <c r="BG6773" s="117"/>
      <c r="BH6773" s="117"/>
    </row>
    <row r="6774" spans="55:60" x14ac:dyDescent="0.2">
      <c r="BC6774" s="120"/>
      <c r="BD6774" s="120"/>
      <c r="BE6774" s="120"/>
      <c r="BF6774" s="120"/>
      <c r="BG6774" s="117"/>
      <c r="BH6774" s="117"/>
    </row>
    <row r="6775" spans="55:60" x14ac:dyDescent="0.2">
      <c r="BC6775" s="120"/>
      <c r="BD6775" s="120"/>
      <c r="BE6775" s="120"/>
      <c r="BF6775" s="120"/>
      <c r="BG6775" s="117"/>
      <c r="BH6775" s="117"/>
    </row>
    <row r="6776" spans="55:60" x14ac:dyDescent="0.2">
      <c r="BC6776" s="120"/>
      <c r="BD6776" s="120"/>
      <c r="BE6776" s="120"/>
      <c r="BF6776" s="120"/>
      <c r="BG6776" s="117"/>
      <c r="BH6776" s="117"/>
    </row>
    <row r="6777" spans="55:60" x14ac:dyDescent="0.2">
      <c r="BC6777" s="120"/>
      <c r="BD6777" s="120"/>
      <c r="BE6777" s="120"/>
      <c r="BF6777" s="120"/>
      <c r="BG6777" s="117"/>
      <c r="BH6777" s="117"/>
    </row>
    <row r="6778" spans="55:60" x14ac:dyDescent="0.2">
      <c r="BC6778" s="120"/>
      <c r="BD6778" s="120"/>
      <c r="BE6778" s="120"/>
      <c r="BF6778" s="120"/>
      <c r="BG6778" s="117"/>
      <c r="BH6778" s="117"/>
    </row>
    <row r="6779" spans="55:60" x14ac:dyDescent="0.2">
      <c r="BC6779" s="120"/>
      <c r="BD6779" s="120"/>
      <c r="BE6779" s="120"/>
      <c r="BF6779" s="120"/>
      <c r="BG6779" s="117"/>
      <c r="BH6779" s="117"/>
    </row>
    <row r="6780" spans="55:60" x14ac:dyDescent="0.2">
      <c r="BC6780" s="120"/>
      <c r="BD6780" s="120"/>
      <c r="BE6780" s="120"/>
      <c r="BF6780" s="120"/>
      <c r="BG6780" s="117"/>
      <c r="BH6780" s="117"/>
    </row>
    <row r="6781" spans="55:60" x14ac:dyDescent="0.2">
      <c r="BC6781" s="120"/>
      <c r="BD6781" s="120"/>
      <c r="BE6781" s="120"/>
      <c r="BF6781" s="120"/>
      <c r="BG6781" s="117"/>
      <c r="BH6781" s="117"/>
    </row>
    <row r="6782" spans="55:60" x14ac:dyDescent="0.2">
      <c r="BC6782" s="120"/>
      <c r="BD6782" s="120"/>
      <c r="BE6782" s="120"/>
      <c r="BF6782" s="120"/>
      <c r="BG6782" s="117"/>
      <c r="BH6782" s="117"/>
    </row>
    <row r="6783" spans="55:60" x14ac:dyDescent="0.2">
      <c r="BC6783" s="120"/>
      <c r="BD6783" s="120"/>
      <c r="BE6783" s="120"/>
      <c r="BF6783" s="120"/>
      <c r="BG6783" s="117"/>
      <c r="BH6783" s="117"/>
    </row>
    <row r="6784" spans="55:60" x14ac:dyDescent="0.2">
      <c r="BC6784" s="120"/>
      <c r="BD6784" s="120"/>
      <c r="BE6784" s="120"/>
      <c r="BF6784" s="120"/>
      <c r="BG6784" s="117"/>
      <c r="BH6784" s="117"/>
    </row>
    <row r="6785" spans="55:60" x14ac:dyDescent="0.2">
      <c r="BC6785" s="120"/>
      <c r="BD6785" s="120"/>
      <c r="BE6785" s="120"/>
      <c r="BF6785" s="120"/>
      <c r="BG6785" s="117"/>
      <c r="BH6785" s="117"/>
    </row>
    <row r="6786" spans="55:60" x14ac:dyDescent="0.2">
      <c r="BC6786" s="120"/>
      <c r="BD6786" s="120"/>
      <c r="BE6786" s="120"/>
      <c r="BF6786" s="120"/>
      <c r="BG6786" s="117"/>
      <c r="BH6786" s="117"/>
    </row>
    <row r="6787" spans="55:60" x14ac:dyDescent="0.2">
      <c r="BC6787" s="120"/>
      <c r="BD6787" s="120"/>
      <c r="BE6787" s="120"/>
      <c r="BF6787" s="120"/>
      <c r="BG6787" s="117"/>
      <c r="BH6787" s="117"/>
    </row>
    <row r="6788" spans="55:60" x14ac:dyDescent="0.2">
      <c r="BC6788" s="120"/>
      <c r="BD6788" s="120"/>
      <c r="BE6788" s="120"/>
      <c r="BF6788" s="120"/>
      <c r="BG6788" s="117"/>
      <c r="BH6788" s="117"/>
    </row>
    <row r="6789" spans="55:60" x14ac:dyDescent="0.2">
      <c r="BC6789" s="120"/>
      <c r="BD6789" s="120"/>
      <c r="BE6789" s="120"/>
      <c r="BF6789" s="120"/>
      <c r="BG6789" s="117"/>
      <c r="BH6789" s="117"/>
    </row>
    <row r="6790" spans="55:60" x14ac:dyDescent="0.2">
      <c r="BC6790" s="120"/>
      <c r="BD6790" s="120"/>
      <c r="BE6790" s="120"/>
      <c r="BF6790" s="120"/>
      <c r="BG6790" s="117"/>
      <c r="BH6790" s="117"/>
    </row>
    <row r="6791" spans="55:60" x14ac:dyDescent="0.2">
      <c r="BC6791" s="120"/>
      <c r="BD6791" s="120"/>
      <c r="BE6791" s="120"/>
      <c r="BF6791" s="120"/>
      <c r="BG6791" s="117"/>
      <c r="BH6791" s="117"/>
    </row>
    <row r="6792" spans="55:60" x14ac:dyDescent="0.2">
      <c r="BC6792" s="120"/>
      <c r="BD6792" s="120"/>
      <c r="BE6792" s="120"/>
      <c r="BF6792" s="120"/>
      <c r="BG6792" s="117"/>
      <c r="BH6792" s="117"/>
    </row>
    <row r="6793" spans="55:60" x14ac:dyDescent="0.2">
      <c r="BC6793" s="120"/>
      <c r="BD6793" s="120"/>
      <c r="BE6793" s="120"/>
      <c r="BF6793" s="120"/>
      <c r="BG6793" s="117"/>
      <c r="BH6793" s="117"/>
    </row>
    <row r="6794" spans="55:60" x14ac:dyDescent="0.2">
      <c r="BC6794" s="120"/>
      <c r="BD6794" s="120"/>
      <c r="BE6794" s="120"/>
      <c r="BF6794" s="120"/>
      <c r="BG6794" s="117"/>
      <c r="BH6794" s="117"/>
    </row>
    <row r="6795" spans="55:60" x14ac:dyDescent="0.2">
      <c r="BC6795" s="120"/>
      <c r="BD6795" s="120"/>
      <c r="BE6795" s="120"/>
      <c r="BF6795" s="120"/>
      <c r="BG6795" s="117"/>
      <c r="BH6795" s="117"/>
    </row>
    <row r="6796" spans="55:60" x14ac:dyDescent="0.2">
      <c r="BC6796" s="120"/>
      <c r="BD6796" s="120"/>
      <c r="BE6796" s="120"/>
      <c r="BF6796" s="120"/>
      <c r="BG6796" s="117"/>
      <c r="BH6796" s="117"/>
    </row>
    <row r="6797" spans="55:60" x14ac:dyDescent="0.2">
      <c r="BC6797" s="120"/>
      <c r="BD6797" s="120"/>
      <c r="BE6797" s="120"/>
      <c r="BF6797" s="120"/>
      <c r="BG6797" s="117"/>
      <c r="BH6797" s="117"/>
    </row>
    <row r="6798" spans="55:60" x14ac:dyDescent="0.2">
      <c r="BC6798" s="120"/>
      <c r="BD6798" s="120"/>
      <c r="BE6798" s="120"/>
      <c r="BF6798" s="120"/>
      <c r="BG6798" s="117"/>
      <c r="BH6798" s="117"/>
    </row>
    <row r="6799" spans="55:60" x14ac:dyDescent="0.2">
      <c r="BC6799" s="120"/>
      <c r="BD6799" s="120"/>
      <c r="BE6799" s="120"/>
      <c r="BF6799" s="120"/>
      <c r="BG6799" s="117"/>
      <c r="BH6799" s="117"/>
    </row>
    <row r="6800" spans="55:60" x14ac:dyDescent="0.2">
      <c r="BC6800" s="120"/>
      <c r="BD6800" s="120"/>
      <c r="BE6800" s="120"/>
      <c r="BF6800" s="120"/>
      <c r="BG6800" s="117"/>
      <c r="BH6800" s="117"/>
    </row>
    <row r="6801" spans="55:60" x14ac:dyDescent="0.2">
      <c r="BC6801" s="120"/>
      <c r="BD6801" s="120"/>
      <c r="BE6801" s="120"/>
      <c r="BF6801" s="120"/>
      <c r="BG6801" s="117"/>
      <c r="BH6801" s="117"/>
    </row>
    <row r="6802" spans="55:60" x14ac:dyDescent="0.2">
      <c r="BC6802" s="120"/>
      <c r="BD6802" s="120"/>
      <c r="BE6802" s="120"/>
      <c r="BF6802" s="120"/>
      <c r="BG6802" s="117"/>
      <c r="BH6802" s="117"/>
    </row>
    <row r="6803" spans="55:60" x14ac:dyDescent="0.2">
      <c r="BC6803" s="120"/>
      <c r="BD6803" s="120"/>
      <c r="BE6803" s="120"/>
      <c r="BF6803" s="120"/>
      <c r="BG6803" s="117"/>
      <c r="BH6803" s="117"/>
    </row>
    <row r="6804" spans="55:60" x14ac:dyDescent="0.2">
      <c r="BC6804" s="120"/>
      <c r="BD6804" s="120"/>
      <c r="BE6804" s="120"/>
      <c r="BF6804" s="120"/>
      <c r="BG6804" s="117"/>
      <c r="BH6804" s="117"/>
    </row>
    <row r="6805" spans="55:60" x14ac:dyDescent="0.2">
      <c r="BC6805" s="120"/>
      <c r="BD6805" s="120"/>
      <c r="BE6805" s="120"/>
      <c r="BF6805" s="120"/>
      <c r="BG6805" s="117"/>
      <c r="BH6805" s="117"/>
    </row>
    <row r="6806" spans="55:60" x14ac:dyDescent="0.2">
      <c r="BC6806" s="120"/>
      <c r="BD6806" s="120"/>
      <c r="BE6806" s="120"/>
      <c r="BF6806" s="120"/>
      <c r="BG6806" s="117"/>
      <c r="BH6806" s="117"/>
    </row>
    <row r="6807" spans="55:60" x14ac:dyDescent="0.2">
      <c r="BC6807" s="120"/>
      <c r="BD6807" s="120"/>
      <c r="BE6807" s="120"/>
      <c r="BF6807" s="120"/>
      <c r="BG6807" s="117"/>
      <c r="BH6807" s="117"/>
    </row>
    <row r="6808" spans="55:60" x14ac:dyDescent="0.2">
      <c r="BC6808" s="120"/>
      <c r="BD6808" s="120"/>
      <c r="BE6808" s="120"/>
      <c r="BF6808" s="120"/>
      <c r="BG6808" s="117"/>
      <c r="BH6808" s="117"/>
    </row>
    <row r="6809" spans="55:60" x14ac:dyDescent="0.2">
      <c r="BC6809" s="120"/>
      <c r="BD6809" s="120"/>
      <c r="BE6809" s="120"/>
      <c r="BF6809" s="120"/>
      <c r="BG6809" s="117"/>
      <c r="BH6809" s="117"/>
    </row>
    <row r="6810" spans="55:60" x14ac:dyDescent="0.2">
      <c r="BC6810" s="120"/>
      <c r="BD6810" s="120"/>
      <c r="BE6810" s="120"/>
      <c r="BF6810" s="120"/>
      <c r="BG6810" s="117"/>
      <c r="BH6810" s="117"/>
    </row>
    <row r="6811" spans="55:60" x14ac:dyDescent="0.2">
      <c r="BC6811" s="120"/>
      <c r="BD6811" s="120"/>
      <c r="BE6811" s="120"/>
      <c r="BF6811" s="120"/>
      <c r="BG6811" s="117"/>
      <c r="BH6811" s="117"/>
    </row>
    <row r="6812" spans="55:60" x14ac:dyDescent="0.2">
      <c r="BC6812" s="120"/>
      <c r="BD6812" s="120"/>
      <c r="BE6812" s="120"/>
      <c r="BF6812" s="120"/>
      <c r="BG6812" s="117"/>
      <c r="BH6812" s="117"/>
    </row>
    <row r="6813" spans="55:60" x14ac:dyDescent="0.2">
      <c r="BC6813" s="120"/>
      <c r="BD6813" s="120"/>
      <c r="BE6813" s="120"/>
      <c r="BF6813" s="120"/>
      <c r="BG6813" s="117"/>
      <c r="BH6813" s="117"/>
    </row>
    <row r="6814" spans="55:60" x14ac:dyDescent="0.2">
      <c r="BC6814" s="120"/>
      <c r="BD6814" s="120"/>
      <c r="BE6814" s="120"/>
      <c r="BF6814" s="120"/>
      <c r="BG6814" s="117"/>
      <c r="BH6814" s="117"/>
    </row>
    <row r="6815" spans="55:60" x14ac:dyDescent="0.2">
      <c r="BC6815" s="120"/>
      <c r="BD6815" s="120"/>
      <c r="BE6815" s="120"/>
      <c r="BF6815" s="120"/>
      <c r="BG6815" s="117"/>
      <c r="BH6815" s="117"/>
    </row>
    <row r="6816" spans="55:60" x14ac:dyDescent="0.2">
      <c r="BC6816" s="120"/>
      <c r="BD6816" s="120"/>
      <c r="BE6816" s="120"/>
      <c r="BF6816" s="120"/>
      <c r="BG6816" s="117"/>
      <c r="BH6816" s="117"/>
    </row>
    <row r="6817" spans="55:60" x14ac:dyDescent="0.2">
      <c r="BC6817" s="120"/>
      <c r="BD6817" s="120"/>
      <c r="BE6817" s="120"/>
      <c r="BF6817" s="120"/>
      <c r="BG6817" s="117"/>
      <c r="BH6817" s="117"/>
    </row>
    <row r="6818" spans="55:60" x14ac:dyDescent="0.2">
      <c r="BC6818" s="120"/>
      <c r="BD6818" s="120"/>
      <c r="BE6818" s="120"/>
      <c r="BF6818" s="120"/>
      <c r="BG6818" s="117"/>
      <c r="BH6818" s="117"/>
    </row>
    <row r="6819" spans="55:60" x14ac:dyDescent="0.2">
      <c r="BC6819" s="120"/>
      <c r="BD6819" s="120"/>
      <c r="BE6819" s="120"/>
      <c r="BF6819" s="120"/>
      <c r="BG6819" s="117"/>
      <c r="BH6819" s="117"/>
    </row>
    <row r="6820" spans="55:60" x14ac:dyDescent="0.2">
      <c r="BC6820" s="120"/>
      <c r="BD6820" s="120"/>
      <c r="BE6820" s="120"/>
      <c r="BF6820" s="120"/>
      <c r="BG6820" s="117"/>
      <c r="BH6820" s="117"/>
    </row>
    <row r="6821" spans="55:60" x14ac:dyDescent="0.2">
      <c r="BC6821" s="120"/>
      <c r="BD6821" s="120"/>
      <c r="BE6821" s="120"/>
      <c r="BF6821" s="120"/>
      <c r="BG6821" s="117"/>
      <c r="BH6821" s="117"/>
    </row>
    <row r="6822" spans="55:60" x14ac:dyDescent="0.2">
      <c r="BC6822" s="120"/>
      <c r="BD6822" s="120"/>
      <c r="BE6822" s="120"/>
      <c r="BF6822" s="120"/>
      <c r="BG6822" s="117"/>
      <c r="BH6822" s="117"/>
    </row>
    <row r="6823" spans="55:60" x14ac:dyDescent="0.2">
      <c r="BC6823" s="120"/>
      <c r="BD6823" s="120"/>
      <c r="BE6823" s="120"/>
      <c r="BF6823" s="120"/>
      <c r="BG6823" s="117"/>
      <c r="BH6823" s="117"/>
    </row>
    <row r="6824" spans="55:60" x14ac:dyDescent="0.2">
      <c r="BC6824" s="120"/>
      <c r="BD6824" s="120"/>
      <c r="BE6824" s="120"/>
      <c r="BF6824" s="120"/>
      <c r="BG6824" s="117"/>
      <c r="BH6824" s="117"/>
    </row>
    <row r="6825" spans="55:60" x14ac:dyDescent="0.2">
      <c r="BC6825" s="120"/>
      <c r="BD6825" s="120"/>
      <c r="BE6825" s="120"/>
      <c r="BF6825" s="120"/>
      <c r="BG6825" s="117"/>
      <c r="BH6825" s="117"/>
    </row>
    <row r="6826" spans="55:60" x14ac:dyDescent="0.2">
      <c r="BC6826" s="120"/>
      <c r="BD6826" s="120"/>
      <c r="BE6826" s="120"/>
      <c r="BF6826" s="120"/>
      <c r="BG6826" s="117"/>
      <c r="BH6826" s="117"/>
    </row>
    <row r="6827" spans="55:60" x14ac:dyDescent="0.2">
      <c r="BC6827" s="120"/>
      <c r="BD6827" s="120"/>
      <c r="BE6827" s="120"/>
      <c r="BF6827" s="120"/>
      <c r="BG6827" s="117"/>
      <c r="BH6827" s="117"/>
    </row>
    <row r="6828" spans="55:60" x14ac:dyDescent="0.2">
      <c r="BC6828" s="120"/>
      <c r="BD6828" s="120"/>
      <c r="BE6828" s="120"/>
      <c r="BF6828" s="120"/>
      <c r="BG6828" s="117"/>
      <c r="BH6828" s="117"/>
    </row>
    <row r="6829" spans="55:60" x14ac:dyDescent="0.2">
      <c r="BC6829" s="120"/>
      <c r="BD6829" s="120"/>
      <c r="BE6829" s="120"/>
      <c r="BF6829" s="120"/>
      <c r="BG6829" s="117"/>
      <c r="BH6829" s="117"/>
    </row>
    <row r="6830" spans="55:60" x14ac:dyDescent="0.2">
      <c r="BC6830" s="120"/>
      <c r="BD6830" s="120"/>
      <c r="BE6830" s="120"/>
      <c r="BF6830" s="120"/>
      <c r="BG6830" s="117"/>
      <c r="BH6830" s="117"/>
    </row>
    <row r="6831" spans="55:60" x14ac:dyDescent="0.2">
      <c r="BC6831" s="120"/>
      <c r="BD6831" s="120"/>
      <c r="BE6831" s="120"/>
      <c r="BF6831" s="120"/>
      <c r="BG6831" s="117"/>
      <c r="BH6831" s="117"/>
    </row>
    <row r="6832" spans="55:60" x14ac:dyDescent="0.2">
      <c r="BC6832" s="120"/>
      <c r="BD6832" s="120"/>
      <c r="BE6832" s="120"/>
      <c r="BF6832" s="120"/>
      <c r="BG6832" s="117"/>
      <c r="BH6832" s="117"/>
    </row>
    <row r="6833" spans="55:60" x14ac:dyDescent="0.2">
      <c r="BC6833" s="120"/>
      <c r="BD6833" s="120"/>
      <c r="BE6833" s="120"/>
      <c r="BF6833" s="120"/>
      <c r="BG6833" s="117"/>
      <c r="BH6833" s="117"/>
    </row>
    <row r="6834" spans="55:60" x14ac:dyDescent="0.2">
      <c r="BC6834" s="120"/>
      <c r="BD6834" s="120"/>
      <c r="BE6834" s="120"/>
      <c r="BF6834" s="120"/>
      <c r="BG6834" s="117"/>
      <c r="BH6834" s="117"/>
    </row>
    <row r="6835" spans="55:60" x14ac:dyDescent="0.2">
      <c r="BC6835" s="120"/>
      <c r="BD6835" s="120"/>
      <c r="BE6835" s="120"/>
      <c r="BF6835" s="120"/>
      <c r="BG6835" s="117"/>
      <c r="BH6835" s="117"/>
    </row>
    <row r="6836" spans="55:60" x14ac:dyDescent="0.2">
      <c r="BC6836" s="120"/>
      <c r="BD6836" s="120"/>
      <c r="BE6836" s="120"/>
      <c r="BF6836" s="120"/>
      <c r="BG6836" s="117"/>
      <c r="BH6836" s="117"/>
    </row>
    <row r="6837" spans="55:60" x14ac:dyDescent="0.2">
      <c r="BC6837" s="120"/>
      <c r="BD6837" s="120"/>
      <c r="BE6837" s="120"/>
      <c r="BF6837" s="120"/>
      <c r="BG6837" s="117"/>
      <c r="BH6837" s="117"/>
    </row>
    <row r="6838" spans="55:60" x14ac:dyDescent="0.2">
      <c r="BC6838" s="120"/>
      <c r="BD6838" s="120"/>
      <c r="BE6838" s="120"/>
      <c r="BF6838" s="120"/>
      <c r="BG6838" s="117"/>
      <c r="BH6838" s="117"/>
    </row>
    <row r="6839" spans="55:60" x14ac:dyDescent="0.2">
      <c r="BC6839" s="120"/>
      <c r="BD6839" s="120"/>
      <c r="BE6839" s="120"/>
      <c r="BF6839" s="120"/>
      <c r="BG6839" s="117"/>
      <c r="BH6839" s="117"/>
    </row>
    <row r="6840" spans="55:60" x14ac:dyDescent="0.2">
      <c r="BC6840" s="120"/>
      <c r="BD6840" s="120"/>
      <c r="BE6840" s="120"/>
      <c r="BF6840" s="120"/>
      <c r="BG6840" s="117"/>
      <c r="BH6840" s="117"/>
    </row>
    <row r="6841" spans="55:60" x14ac:dyDescent="0.2">
      <c r="BC6841" s="120"/>
      <c r="BD6841" s="120"/>
      <c r="BE6841" s="120"/>
      <c r="BF6841" s="120"/>
      <c r="BG6841" s="117"/>
      <c r="BH6841" s="117"/>
    </row>
    <row r="6842" spans="55:60" x14ac:dyDescent="0.2">
      <c r="BC6842" s="120"/>
      <c r="BD6842" s="120"/>
      <c r="BE6842" s="120"/>
      <c r="BF6842" s="120"/>
      <c r="BG6842" s="117"/>
      <c r="BH6842" s="117"/>
    </row>
    <row r="6843" spans="55:60" x14ac:dyDescent="0.2">
      <c r="BC6843" s="120"/>
      <c r="BD6843" s="120"/>
      <c r="BE6843" s="120"/>
      <c r="BF6843" s="120"/>
      <c r="BG6843" s="117"/>
      <c r="BH6843" s="117"/>
    </row>
    <row r="6844" spans="55:60" x14ac:dyDescent="0.2">
      <c r="BC6844" s="120"/>
      <c r="BD6844" s="120"/>
      <c r="BE6844" s="120"/>
      <c r="BF6844" s="120"/>
      <c r="BG6844" s="117"/>
      <c r="BH6844" s="117"/>
    </row>
    <row r="6845" spans="55:60" x14ac:dyDescent="0.2">
      <c r="BC6845" s="120"/>
      <c r="BD6845" s="120"/>
      <c r="BE6845" s="120"/>
      <c r="BF6845" s="120"/>
      <c r="BG6845" s="117"/>
      <c r="BH6845" s="117"/>
    </row>
    <row r="6846" spans="55:60" x14ac:dyDescent="0.2">
      <c r="BC6846" s="120"/>
      <c r="BD6846" s="120"/>
      <c r="BE6846" s="120"/>
      <c r="BF6846" s="120"/>
      <c r="BG6846" s="117"/>
      <c r="BH6846" s="117"/>
    </row>
    <row r="6847" spans="55:60" x14ac:dyDescent="0.2">
      <c r="BC6847" s="120"/>
      <c r="BD6847" s="120"/>
      <c r="BE6847" s="120"/>
      <c r="BF6847" s="120"/>
      <c r="BG6847" s="117"/>
      <c r="BH6847" s="117"/>
    </row>
    <row r="6848" spans="55:60" x14ac:dyDescent="0.2">
      <c r="BC6848" s="120"/>
      <c r="BD6848" s="120"/>
      <c r="BE6848" s="120"/>
      <c r="BF6848" s="120"/>
      <c r="BG6848" s="117"/>
      <c r="BH6848" s="117"/>
    </row>
    <row r="6849" spans="55:60" x14ac:dyDescent="0.2">
      <c r="BC6849" s="120"/>
      <c r="BD6849" s="120"/>
      <c r="BE6849" s="120"/>
      <c r="BF6849" s="120"/>
      <c r="BG6849" s="117"/>
      <c r="BH6849" s="117"/>
    </row>
    <row r="6850" spans="55:60" x14ac:dyDescent="0.2">
      <c r="BC6850" s="120"/>
      <c r="BD6850" s="120"/>
      <c r="BE6850" s="120"/>
      <c r="BF6850" s="120"/>
      <c r="BG6850" s="117"/>
      <c r="BH6850" s="117"/>
    </row>
    <row r="6851" spans="55:60" x14ac:dyDescent="0.2">
      <c r="BC6851" s="120"/>
      <c r="BD6851" s="120"/>
      <c r="BE6851" s="120"/>
      <c r="BF6851" s="120"/>
      <c r="BG6851" s="117"/>
      <c r="BH6851" s="117"/>
    </row>
    <row r="6852" spans="55:60" x14ac:dyDescent="0.2">
      <c r="BC6852" s="120"/>
      <c r="BD6852" s="120"/>
      <c r="BE6852" s="120"/>
      <c r="BF6852" s="120"/>
      <c r="BG6852" s="117"/>
      <c r="BH6852" s="117"/>
    </row>
    <row r="6853" spans="55:60" x14ac:dyDescent="0.2">
      <c r="BC6853" s="120"/>
      <c r="BD6853" s="120"/>
      <c r="BE6853" s="120"/>
      <c r="BF6853" s="120"/>
      <c r="BG6853" s="117"/>
      <c r="BH6853" s="117"/>
    </row>
    <row r="6854" spans="55:60" x14ac:dyDescent="0.2">
      <c r="BC6854" s="120"/>
      <c r="BD6854" s="120"/>
      <c r="BE6854" s="120"/>
      <c r="BF6854" s="120"/>
      <c r="BG6854" s="117"/>
      <c r="BH6854" s="117"/>
    </row>
    <row r="6855" spans="55:60" x14ac:dyDescent="0.2">
      <c r="BC6855" s="120"/>
      <c r="BD6855" s="120"/>
      <c r="BE6855" s="120"/>
      <c r="BF6855" s="120"/>
      <c r="BG6855" s="117"/>
      <c r="BH6855" s="117"/>
    </row>
    <row r="6856" spans="55:60" x14ac:dyDescent="0.2">
      <c r="BC6856" s="120"/>
      <c r="BD6856" s="120"/>
      <c r="BE6856" s="120"/>
      <c r="BF6856" s="120"/>
      <c r="BG6856" s="117"/>
      <c r="BH6856" s="117"/>
    </row>
    <row r="6857" spans="55:60" x14ac:dyDescent="0.2">
      <c r="BC6857" s="120"/>
      <c r="BD6857" s="120"/>
      <c r="BE6857" s="120"/>
      <c r="BF6857" s="120"/>
      <c r="BG6857" s="117"/>
      <c r="BH6857" s="117"/>
    </row>
    <row r="6858" spans="55:60" x14ac:dyDescent="0.2">
      <c r="BC6858" s="120"/>
      <c r="BD6858" s="120"/>
      <c r="BE6858" s="120"/>
      <c r="BF6858" s="120"/>
      <c r="BG6858" s="117"/>
      <c r="BH6858" s="117"/>
    </row>
    <row r="6859" spans="55:60" x14ac:dyDescent="0.2">
      <c r="BC6859" s="120"/>
      <c r="BD6859" s="120"/>
      <c r="BE6859" s="120"/>
      <c r="BF6859" s="120"/>
      <c r="BG6859" s="117"/>
      <c r="BH6859" s="117"/>
    </row>
    <row r="6860" spans="55:60" x14ac:dyDescent="0.2">
      <c r="BC6860" s="120"/>
      <c r="BD6860" s="120"/>
      <c r="BE6860" s="120"/>
      <c r="BF6860" s="120"/>
      <c r="BG6860" s="117"/>
      <c r="BH6860" s="117"/>
    </row>
    <row r="6861" spans="55:60" x14ac:dyDescent="0.2">
      <c r="BC6861" s="120"/>
      <c r="BD6861" s="120"/>
      <c r="BE6861" s="120"/>
      <c r="BF6861" s="120"/>
      <c r="BG6861" s="117"/>
      <c r="BH6861" s="117"/>
    </row>
    <row r="6862" spans="55:60" x14ac:dyDescent="0.2">
      <c r="BC6862" s="120"/>
      <c r="BD6862" s="120"/>
      <c r="BE6862" s="120"/>
      <c r="BF6862" s="120"/>
      <c r="BG6862" s="117"/>
      <c r="BH6862" s="117"/>
    </row>
    <row r="6863" spans="55:60" x14ac:dyDescent="0.2">
      <c r="BC6863" s="120"/>
      <c r="BD6863" s="120"/>
      <c r="BE6863" s="120"/>
      <c r="BF6863" s="120"/>
      <c r="BG6863" s="117"/>
      <c r="BH6863" s="117"/>
    </row>
    <row r="6864" spans="55:60" x14ac:dyDescent="0.2">
      <c r="BC6864" s="120"/>
      <c r="BD6864" s="120"/>
      <c r="BE6864" s="120"/>
      <c r="BF6864" s="120"/>
      <c r="BG6864" s="117"/>
      <c r="BH6864" s="117"/>
    </row>
    <row r="6865" spans="55:60" x14ac:dyDescent="0.2">
      <c r="BC6865" s="120"/>
      <c r="BD6865" s="120"/>
      <c r="BE6865" s="120"/>
      <c r="BF6865" s="120"/>
      <c r="BG6865" s="117"/>
      <c r="BH6865" s="117"/>
    </row>
    <row r="6866" spans="55:60" x14ac:dyDescent="0.2">
      <c r="BC6866" s="120"/>
      <c r="BD6866" s="120"/>
      <c r="BE6866" s="120"/>
      <c r="BF6866" s="120"/>
      <c r="BG6866" s="117"/>
      <c r="BH6866" s="117"/>
    </row>
    <row r="6867" spans="55:60" x14ac:dyDescent="0.2">
      <c r="BC6867" s="120"/>
      <c r="BD6867" s="120"/>
      <c r="BE6867" s="120"/>
      <c r="BF6867" s="120"/>
      <c r="BG6867" s="117"/>
      <c r="BH6867" s="117"/>
    </row>
    <row r="6868" spans="55:60" x14ac:dyDescent="0.2">
      <c r="BC6868" s="120"/>
      <c r="BD6868" s="120"/>
      <c r="BE6868" s="120"/>
      <c r="BF6868" s="120"/>
      <c r="BG6868" s="117"/>
      <c r="BH6868" s="117"/>
    </row>
    <row r="6869" spans="55:60" x14ac:dyDescent="0.2">
      <c r="BC6869" s="120"/>
      <c r="BD6869" s="120"/>
      <c r="BE6869" s="120"/>
      <c r="BF6869" s="120"/>
      <c r="BG6869" s="117"/>
      <c r="BH6869" s="117"/>
    </row>
    <row r="6870" spans="55:60" x14ac:dyDescent="0.2">
      <c r="BC6870" s="120"/>
      <c r="BD6870" s="120"/>
      <c r="BE6870" s="120"/>
      <c r="BF6870" s="120"/>
      <c r="BG6870" s="117"/>
      <c r="BH6870" s="117"/>
    </row>
    <row r="6871" spans="55:60" x14ac:dyDescent="0.2">
      <c r="BC6871" s="120"/>
      <c r="BD6871" s="120"/>
      <c r="BE6871" s="120"/>
      <c r="BF6871" s="120"/>
      <c r="BG6871" s="117"/>
      <c r="BH6871" s="117"/>
    </row>
    <row r="6872" spans="55:60" x14ac:dyDescent="0.2">
      <c r="BC6872" s="120"/>
      <c r="BD6872" s="120"/>
      <c r="BE6872" s="120"/>
      <c r="BF6872" s="120"/>
      <c r="BG6872" s="117"/>
      <c r="BH6872" s="117"/>
    </row>
    <row r="6873" spans="55:60" x14ac:dyDescent="0.2">
      <c r="BC6873" s="120"/>
      <c r="BD6873" s="120"/>
      <c r="BE6873" s="120"/>
      <c r="BF6873" s="120"/>
      <c r="BG6873" s="117"/>
      <c r="BH6873" s="117"/>
    </row>
    <row r="6874" spans="55:60" x14ac:dyDescent="0.2">
      <c r="BC6874" s="120"/>
      <c r="BD6874" s="120"/>
      <c r="BE6874" s="120"/>
      <c r="BF6874" s="120"/>
      <c r="BG6874" s="117"/>
      <c r="BH6874" s="117"/>
    </row>
    <row r="6875" spans="55:60" x14ac:dyDescent="0.2">
      <c r="BC6875" s="120"/>
      <c r="BD6875" s="120"/>
      <c r="BE6875" s="120"/>
      <c r="BF6875" s="120"/>
      <c r="BG6875" s="117"/>
      <c r="BH6875" s="117"/>
    </row>
    <row r="6876" spans="55:60" x14ac:dyDescent="0.2">
      <c r="BC6876" s="120"/>
      <c r="BD6876" s="120"/>
      <c r="BE6876" s="120"/>
      <c r="BF6876" s="120"/>
      <c r="BG6876" s="117"/>
      <c r="BH6876" s="117"/>
    </row>
    <row r="6877" spans="55:60" x14ac:dyDescent="0.2">
      <c r="BC6877" s="120"/>
      <c r="BD6877" s="120"/>
      <c r="BE6877" s="120"/>
      <c r="BF6877" s="120"/>
      <c r="BG6877" s="117"/>
      <c r="BH6877" s="117"/>
    </row>
    <row r="6878" spans="55:60" x14ac:dyDescent="0.2">
      <c r="BC6878" s="120"/>
      <c r="BD6878" s="120"/>
      <c r="BE6878" s="120"/>
      <c r="BF6878" s="120"/>
      <c r="BG6878" s="117"/>
      <c r="BH6878" s="117"/>
    </row>
    <row r="6879" spans="55:60" x14ac:dyDescent="0.2">
      <c r="BC6879" s="120"/>
      <c r="BD6879" s="120"/>
      <c r="BE6879" s="120"/>
      <c r="BF6879" s="120"/>
      <c r="BG6879" s="117"/>
      <c r="BH6879" s="117"/>
    </row>
    <row r="6880" spans="55:60" x14ac:dyDescent="0.2">
      <c r="BC6880" s="120"/>
      <c r="BD6880" s="120"/>
      <c r="BE6880" s="120"/>
      <c r="BF6880" s="120"/>
      <c r="BG6880" s="117"/>
      <c r="BH6880" s="117"/>
    </row>
    <row r="6881" spans="55:60" x14ac:dyDescent="0.2">
      <c r="BC6881" s="120"/>
      <c r="BD6881" s="120"/>
      <c r="BE6881" s="120"/>
      <c r="BF6881" s="120"/>
      <c r="BG6881" s="117"/>
      <c r="BH6881" s="117"/>
    </row>
    <row r="6882" spans="55:60" x14ac:dyDescent="0.2">
      <c r="BC6882" s="120"/>
      <c r="BD6882" s="120"/>
      <c r="BE6882" s="120"/>
      <c r="BF6882" s="120"/>
      <c r="BG6882" s="117"/>
      <c r="BH6882" s="117"/>
    </row>
    <row r="6883" spans="55:60" x14ac:dyDescent="0.2">
      <c r="BC6883" s="120"/>
      <c r="BD6883" s="120"/>
      <c r="BE6883" s="120"/>
      <c r="BF6883" s="120"/>
      <c r="BG6883" s="117"/>
      <c r="BH6883" s="117"/>
    </row>
    <row r="6884" spans="55:60" x14ac:dyDescent="0.2">
      <c r="BC6884" s="120"/>
      <c r="BD6884" s="120"/>
      <c r="BE6884" s="120"/>
      <c r="BF6884" s="120"/>
      <c r="BG6884" s="117"/>
      <c r="BH6884" s="117"/>
    </row>
    <row r="6885" spans="55:60" x14ac:dyDescent="0.2">
      <c r="BC6885" s="120"/>
      <c r="BD6885" s="120"/>
      <c r="BE6885" s="120"/>
      <c r="BF6885" s="120"/>
      <c r="BG6885" s="117"/>
      <c r="BH6885" s="117"/>
    </row>
    <row r="6886" spans="55:60" x14ac:dyDescent="0.2">
      <c r="BC6886" s="120"/>
      <c r="BD6886" s="120"/>
      <c r="BE6886" s="120"/>
      <c r="BF6886" s="120"/>
      <c r="BG6886" s="117"/>
      <c r="BH6886" s="117"/>
    </row>
    <row r="6887" spans="55:60" x14ac:dyDescent="0.2">
      <c r="BC6887" s="120"/>
      <c r="BD6887" s="120"/>
      <c r="BE6887" s="120"/>
      <c r="BF6887" s="120"/>
      <c r="BG6887" s="117"/>
      <c r="BH6887" s="117"/>
    </row>
    <row r="6888" spans="55:60" x14ac:dyDescent="0.2">
      <c r="BC6888" s="120"/>
      <c r="BD6888" s="120"/>
      <c r="BE6888" s="120"/>
      <c r="BF6888" s="120"/>
      <c r="BG6888" s="117"/>
      <c r="BH6888" s="117"/>
    </row>
    <row r="6889" spans="55:60" x14ac:dyDescent="0.2">
      <c r="BC6889" s="120"/>
      <c r="BD6889" s="120"/>
      <c r="BE6889" s="120"/>
      <c r="BF6889" s="120"/>
      <c r="BG6889" s="117"/>
      <c r="BH6889" s="117"/>
    </row>
    <row r="6890" spans="55:60" x14ac:dyDescent="0.2">
      <c r="BC6890" s="120"/>
      <c r="BD6890" s="120"/>
      <c r="BE6890" s="120"/>
      <c r="BF6890" s="120"/>
      <c r="BG6890" s="117"/>
      <c r="BH6890" s="117"/>
    </row>
    <row r="6891" spans="55:60" x14ac:dyDescent="0.2">
      <c r="BC6891" s="120"/>
      <c r="BD6891" s="120"/>
      <c r="BE6891" s="120"/>
      <c r="BF6891" s="120"/>
      <c r="BG6891" s="117"/>
      <c r="BH6891" s="117"/>
    </row>
    <row r="6892" spans="55:60" x14ac:dyDescent="0.2">
      <c r="BC6892" s="120"/>
      <c r="BD6892" s="120"/>
      <c r="BE6892" s="120"/>
      <c r="BF6892" s="120"/>
      <c r="BG6892" s="117"/>
      <c r="BH6892" s="117"/>
    </row>
    <row r="6893" spans="55:60" x14ac:dyDescent="0.2">
      <c r="BC6893" s="120"/>
      <c r="BD6893" s="120"/>
      <c r="BE6893" s="120"/>
      <c r="BF6893" s="120"/>
      <c r="BG6893" s="117"/>
      <c r="BH6893" s="117"/>
    </row>
    <row r="6894" spans="55:60" x14ac:dyDescent="0.2">
      <c r="BC6894" s="120"/>
      <c r="BD6894" s="120"/>
      <c r="BE6894" s="120"/>
      <c r="BF6894" s="120"/>
      <c r="BG6894" s="117"/>
      <c r="BH6894" s="117"/>
    </row>
    <row r="6895" spans="55:60" x14ac:dyDescent="0.2">
      <c r="BC6895" s="120"/>
      <c r="BD6895" s="120"/>
      <c r="BE6895" s="120"/>
      <c r="BF6895" s="120"/>
      <c r="BG6895" s="117"/>
      <c r="BH6895" s="117"/>
    </row>
    <row r="6896" spans="55:60" x14ac:dyDescent="0.2">
      <c r="BC6896" s="120"/>
      <c r="BD6896" s="120"/>
      <c r="BE6896" s="120"/>
      <c r="BF6896" s="120"/>
      <c r="BG6896" s="117"/>
      <c r="BH6896" s="117"/>
    </row>
    <row r="6897" spans="55:60" x14ac:dyDescent="0.2">
      <c r="BC6897" s="120"/>
      <c r="BD6897" s="120"/>
      <c r="BE6897" s="120"/>
      <c r="BF6897" s="120"/>
      <c r="BG6897" s="117"/>
      <c r="BH6897" s="117"/>
    </row>
    <row r="6898" spans="55:60" x14ac:dyDescent="0.2">
      <c r="BC6898" s="120"/>
      <c r="BD6898" s="120"/>
      <c r="BE6898" s="120"/>
      <c r="BF6898" s="120"/>
      <c r="BG6898" s="117"/>
      <c r="BH6898" s="117"/>
    </row>
    <row r="6899" spans="55:60" x14ac:dyDescent="0.2">
      <c r="BC6899" s="120"/>
      <c r="BD6899" s="120"/>
      <c r="BE6899" s="120"/>
      <c r="BF6899" s="120"/>
      <c r="BG6899" s="117"/>
      <c r="BH6899" s="117"/>
    </row>
    <row r="6900" spans="55:60" x14ac:dyDescent="0.2">
      <c r="BC6900" s="120"/>
      <c r="BD6900" s="120"/>
      <c r="BE6900" s="120"/>
      <c r="BF6900" s="120"/>
      <c r="BG6900" s="117"/>
      <c r="BH6900" s="117"/>
    </row>
    <row r="6901" spans="55:60" x14ac:dyDescent="0.2">
      <c r="BC6901" s="120"/>
      <c r="BD6901" s="120"/>
      <c r="BE6901" s="120"/>
      <c r="BF6901" s="120"/>
      <c r="BG6901" s="117"/>
      <c r="BH6901" s="117"/>
    </row>
    <row r="6902" spans="55:60" x14ac:dyDescent="0.2">
      <c r="BC6902" s="120"/>
      <c r="BD6902" s="120"/>
      <c r="BE6902" s="120"/>
      <c r="BF6902" s="120"/>
      <c r="BG6902" s="117"/>
      <c r="BH6902" s="117"/>
    </row>
    <row r="6903" spans="55:60" x14ac:dyDescent="0.2">
      <c r="BC6903" s="120"/>
      <c r="BD6903" s="120"/>
      <c r="BE6903" s="120"/>
      <c r="BF6903" s="120"/>
      <c r="BG6903" s="117"/>
      <c r="BH6903" s="117"/>
    </row>
    <row r="6904" spans="55:60" x14ac:dyDescent="0.2">
      <c r="BC6904" s="120"/>
      <c r="BD6904" s="120"/>
      <c r="BE6904" s="120"/>
      <c r="BF6904" s="120"/>
      <c r="BG6904" s="117"/>
      <c r="BH6904" s="117"/>
    </row>
    <row r="6905" spans="55:60" x14ac:dyDescent="0.2">
      <c r="BC6905" s="120"/>
      <c r="BD6905" s="120"/>
      <c r="BE6905" s="120"/>
      <c r="BF6905" s="120"/>
      <c r="BG6905" s="117"/>
      <c r="BH6905" s="117"/>
    </row>
    <row r="6906" spans="55:60" x14ac:dyDescent="0.2">
      <c r="BC6906" s="120"/>
      <c r="BD6906" s="120"/>
      <c r="BE6906" s="120"/>
      <c r="BF6906" s="120"/>
      <c r="BG6906" s="117"/>
      <c r="BH6906" s="117"/>
    </row>
    <row r="6907" spans="55:60" x14ac:dyDescent="0.2">
      <c r="BC6907" s="120"/>
      <c r="BD6907" s="120"/>
      <c r="BE6907" s="120"/>
      <c r="BF6907" s="120"/>
      <c r="BG6907" s="117"/>
      <c r="BH6907" s="117"/>
    </row>
    <row r="6908" spans="55:60" x14ac:dyDescent="0.2">
      <c r="BC6908" s="120"/>
      <c r="BD6908" s="120"/>
      <c r="BE6908" s="120"/>
      <c r="BF6908" s="120"/>
      <c r="BG6908" s="117"/>
      <c r="BH6908" s="117"/>
    </row>
    <row r="6909" spans="55:60" x14ac:dyDescent="0.2">
      <c r="BC6909" s="120"/>
      <c r="BD6909" s="120"/>
      <c r="BE6909" s="120"/>
      <c r="BF6909" s="120"/>
      <c r="BG6909" s="117"/>
      <c r="BH6909" s="117"/>
    </row>
    <row r="6910" spans="55:60" x14ac:dyDescent="0.2">
      <c r="BC6910" s="120"/>
      <c r="BD6910" s="120"/>
      <c r="BE6910" s="120"/>
      <c r="BF6910" s="120"/>
      <c r="BG6910" s="117"/>
      <c r="BH6910" s="117"/>
    </row>
    <row r="6911" spans="55:60" x14ac:dyDescent="0.2">
      <c r="BC6911" s="120"/>
      <c r="BD6911" s="120"/>
      <c r="BE6911" s="120"/>
      <c r="BF6911" s="120"/>
      <c r="BG6911" s="117"/>
      <c r="BH6911" s="117"/>
    </row>
    <row r="6912" spans="55:60" x14ac:dyDescent="0.2">
      <c r="BC6912" s="120"/>
      <c r="BD6912" s="120"/>
      <c r="BE6912" s="120"/>
      <c r="BF6912" s="120"/>
      <c r="BG6912" s="117"/>
      <c r="BH6912" s="117"/>
    </row>
    <row r="6913" spans="55:60" x14ac:dyDescent="0.2">
      <c r="BC6913" s="120"/>
      <c r="BD6913" s="120"/>
      <c r="BE6913" s="120"/>
      <c r="BF6913" s="120"/>
      <c r="BG6913" s="117"/>
      <c r="BH6913" s="117"/>
    </row>
    <row r="6914" spans="55:60" x14ac:dyDescent="0.2">
      <c r="BC6914" s="120"/>
      <c r="BD6914" s="120"/>
      <c r="BE6914" s="120"/>
      <c r="BF6914" s="120"/>
      <c r="BG6914" s="117"/>
      <c r="BH6914" s="117"/>
    </row>
    <row r="6915" spans="55:60" x14ac:dyDescent="0.2">
      <c r="BC6915" s="120"/>
      <c r="BD6915" s="120"/>
      <c r="BE6915" s="120"/>
      <c r="BF6915" s="120"/>
      <c r="BG6915" s="117"/>
      <c r="BH6915" s="117"/>
    </row>
    <row r="6916" spans="55:60" x14ac:dyDescent="0.2">
      <c r="BC6916" s="120"/>
      <c r="BD6916" s="120"/>
      <c r="BE6916" s="120"/>
      <c r="BF6916" s="120"/>
      <c r="BG6916" s="117"/>
      <c r="BH6916" s="117"/>
    </row>
    <row r="6917" spans="55:60" x14ac:dyDescent="0.2">
      <c r="BC6917" s="120"/>
      <c r="BD6917" s="120"/>
      <c r="BE6917" s="120"/>
      <c r="BF6917" s="120"/>
      <c r="BG6917" s="117"/>
      <c r="BH6917" s="117"/>
    </row>
    <row r="6918" spans="55:60" x14ac:dyDescent="0.2">
      <c r="BC6918" s="120"/>
      <c r="BD6918" s="120"/>
      <c r="BE6918" s="120"/>
      <c r="BF6918" s="120"/>
      <c r="BG6918" s="117"/>
      <c r="BH6918" s="117"/>
    </row>
    <row r="6919" spans="55:60" x14ac:dyDescent="0.2">
      <c r="BC6919" s="120"/>
      <c r="BD6919" s="120"/>
      <c r="BE6919" s="120"/>
      <c r="BF6919" s="120"/>
      <c r="BG6919" s="117"/>
      <c r="BH6919" s="117"/>
    </row>
    <row r="6920" spans="55:60" x14ac:dyDescent="0.2">
      <c r="BC6920" s="120"/>
      <c r="BD6920" s="120"/>
      <c r="BE6920" s="120"/>
      <c r="BF6920" s="120"/>
      <c r="BG6920" s="117"/>
      <c r="BH6920" s="117"/>
    </row>
    <row r="6921" spans="55:60" x14ac:dyDescent="0.2">
      <c r="BC6921" s="120"/>
      <c r="BD6921" s="120"/>
      <c r="BE6921" s="120"/>
      <c r="BF6921" s="120"/>
      <c r="BG6921" s="117"/>
      <c r="BH6921" s="117"/>
    </row>
    <row r="6922" spans="55:60" x14ac:dyDescent="0.2">
      <c r="BC6922" s="120"/>
      <c r="BD6922" s="120"/>
      <c r="BE6922" s="120"/>
      <c r="BF6922" s="120"/>
      <c r="BG6922" s="117"/>
      <c r="BH6922" s="117"/>
    </row>
    <row r="6923" spans="55:60" x14ac:dyDescent="0.2">
      <c r="BC6923" s="120"/>
      <c r="BD6923" s="120"/>
      <c r="BE6923" s="120"/>
      <c r="BF6923" s="120"/>
      <c r="BG6923" s="117"/>
      <c r="BH6923" s="117"/>
    </row>
    <row r="6924" spans="55:60" x14ac:dyDescent="0.2">
      <c r="BC6924" s="120"/>
      <c r="BD6924" s="120"/>
      <c r="BE6924" s="120"/>
      <c r="BF6924" s="120"/>
      <c r="BG6924" s="117"/>
      <c r="BH6924" s="117"/>
    </row>
    <row r="6925" spans="55:60" x14ac:dyDescent="0.2">
      <c r="BC6925" s="120"/>
      <c r="BD6925" s="120"/>
      <c r="BE6925" s="120"/>
      <c r="BF6925" s="120"/>
      <c r="BG6925" s="117"/>
      <c r="BH6925" s="117"/>
    </row>
    <row r="6926" spans="55:60" x14ac:dyDescent="0.2">
      <c r="BC6926" s="120"/>
      <c r="BD6926" s="120"/>
      <c r="BE6926" s="120"/>
      <c r="BF6926" s="120"/>
      <c r="BG6926" s="117"/>
      <c r="BH6926" s="117"/>
    </row>
    <row r="6927" spans="55:60" x14ac:dyDescent="0.2">
      <c r="BC6927" s="120"/>
      <c r="BD6927" s="120"/>
      <c r="BE6927" s="120"/>
      <c r="BF6927" s="120"/>
      <c r="BG6927" s="117"/>
      <c r="BH6927" s="117"/>
    </row>
    <row r="6928" spans="55:60" x14ac:dyDescent="0.2">
      <c r="BC6928" s="120"/>
      <c r="BD6928" s="120"/>
      <c r="BE6928" s="120"/>
      <c r="BF6928" s="120"/>
      <c r="BG6928" s="117"/>
      <c r="BH6928" s="117"/>
    </row>
    <row r="6929" spans="55:60" x14ac:dyDescent="0.2">
      <c r="BC6929" s="120"/>
      <c r="BD6929" s="120"/>
      <c r="BE6929" s="120"/>
      <c r="BF6929" s="120"/>
      <c r="BG6929" s="117"/>
      <c r="BH6929" s="117"/>
    </row>
    <row r="6930" spans="55:60" x14ac:dyDescent="0.2">
      <c r="BC6930" s="120"/>
      <c r="BD6930" s="120"/>
      <c r="BE6930" s="120"/>
      <c r="BF6930" s="120"/>
      <c r="BG6930" s="117"/>
      <c r="BH6930" s="117"/>
    </row>
    <row r="6931" spans="55:60" x14ac:dyDescent="0.2">
      <c r="BC6931" s="120"/>
      <c r="BD6931" s="120"/>
      <c r="BE6931" s="120"/>
      <c r="BF6931" s="120"/>
      <c r="BG6931" s="117"/>
      <c r="BH6931" s="117"/>
    </row>
    <row r="6932" spans="55:60" x14ac:dyDescent="0.2">
      <c r="BC6932" s="120"/>
      <c r="BD6932" s="120"/>
      <c r="BE6932" s="120"/>
      <c r="BF6932" s="120"/>
      <c r="BG6932" s="117"/>
      <c r="BH6932" s="117"/>
    </row>
    <row r="6933" spans="55:60" x14ac:dyDescent="0.2">
      <c r="BC6933" s="120"/>
      <c r="BD6933" s="120"/>
      <c r="BE6933" s="120"/>
      <c r="BF6933" s="120"/>
      <c r="BG6933" s="117"/>
      <c r="BH6933" s="117"/>
    </row>
    <row r="6934" spans="55:60" x14ac:dyDescent="0.2">
      <c r="BC6934" s="120"/>
      <c r="BD6934" s="120"/>
      <c r="BE6934" s="120"/>
      <c r="BF6934" s="120"/>
      <c r="BG6934" s="117"/>
      <c r="BH6934" s="117"/>
    </row>
    <row r="6935" spans="55:60" x14ac:dyDescent="0.2">
      <c r="BC6935" s="120"/>
      <c r="BD6935" s="120"/>
      <c r="BE6935" s="120"/>
      <c r="BF6935" s="120"/>
      <c r="BG6935" s="117"/>
      <c r="BH6935" s="117"/>
    </row>
    <row r="6936" spans="55:60" x14ac:dyDescent="0.2">
      <c r="BC6936" s="120"/>
      <c r="BD6936" s="120"/>
      <c r="BE6936" s="120"/>
      <c r="BF6936" s="120"/>
      <c r="BG6936" s="117"/>
      <c r="BH6936" s="117"/>
    </row>
    <row r="6937" spans="55:60" x14ac:dyDescent="0.2">
      <c r="BC6937" s="120"/>
      <c r="BD6937" s="120"/>
      <c r="BE6937" s="120"/>
      <c r="BF6937" s="120"/>
      <c r="BG6937" s="117"/>
      <c r="BH6937" s="117"/>
    </row>
    <row r="6938" spans="55:60" x14ac:dyDescent="0.2">
      <c r="BC6938" s="120"/>
      <c r="BD6938" s="120"/>
      <c r="BE6938" s="120"/>
      <c r="BF6938" s="120"/>
      <c r="BG6938" s="117"/>
      <c r="BH6938" s="117"/>
    </row>
    <row r="6939" spans="55:60" x14ac:dyDescent="0.2">
      <c r="BC6939" s="120"/>
      <c r="BD6939" s="120"/>
      <c r="BE6939" s="120"/>
      <c r="BF6939" s="120"/>
      <c r="BG6939" s="117"/>
      <c r="BH6939" s="117"/>
    </row>
    <row r="6940" spans="55:60" x14ac:dyDescent="0.2">
      <c r="BC6940" s="120"/>
      <c r="BD6940" s="120"/>
      <c r="BE6940" s="120"/>
      <c r="BF6940" s="120"/>
      <c r="BG6940" s="117"/>
      <c r="BH6940" s="117"/>
    </row>
    <row r="6941" spans="55:60" x14ac:dyDescent="0.2">
      <c r="BC6941" s="120"/>
      <c r="BD6941" s="120"/>
      <c r="BE6941" s="120"/>
      <c r="BF6941" s="120"/>
      <c r="BG6941" s="117"/>
      <c r="BH6941" s="117"/>
    </row>
    <row r="6942" spans="55:60" x14ac:dyDescent="0.2">
      <c r="BC6942" s="120"/>
      <c r="BD6942" s="120"/>
      <c r="BE6942" s="120"/>
      <c r="BF6942" s="120"/>
      <c r="BG6942" s="117"/>
      <c r="BH6942" s="117"/>
    </row>
    <row r="6943" spans="55:60" x14ac:dyDescent="0.2">
      <c r="BC6943" s="120"/>
      <c r="BD6943" s="120"/>
      <c r="BE6943" s="120"/>
      <c r="BF6943" s="120"/>
      <c r="BG6943" s="117"/>
      <c r="BH6943" s="117"/>
    </row>
    <row r="6944" spans="55:60" x14ac:dyDescent="0.2">
      <c r="BC6944" s="120"/>
      <c r="BD6944" s="120"/>
      <c r="BE6944" s="120"/>
      <c r="BF6944" s="120"/>
      <c r="BG6944" s="117"/>
      <c r="BH6944" s="117"/>
    </row>
    <row r="6945" spans="55:60" x14ac:dyDescent="0.2">
      <c r="BC6945" s="120"/>
      <c r="BD6945" s="120"/>
      <c r="BE6945" s="120"/>
      <c r="BF6945" s="120"/>
      <c r="BG6945" s="117"/>
      <c r="BH6945" s="117"/>
    </row>
    <row r="6946" spans="55:60" x14ac:dyDescent="0.2">
      <c r="BC6946" s="120"/>
      <c r="BD6946" s="120"/>
      <c r="BE6946" s="120"/>
      <c r="BF6946" s="120"/>
      <c r="BG6946" s="117"/>
      <c r="BH6946" s="117"/>
    </row>
    <row r="6947" spans="55:60" x14ac:dyDescent="0.2">
      <c r="BC6947" s="120"/>
      <c r="BD6947" s="120"/>
      <c r="BE6947" s="120"/>
      <c r="BF6947" s="120"/>
      <c r="BG6947" s="117"/>
      <c r="BH6947" s="117"/>
    </row>
    <row r="6948" spans="55:60" x14ac:dyDescent="0.2">
      <c r="BC6948" s="120"/>
      <c r="BD6948" s="120"/>
      <c r="BE6948" s="120"/>
      <c r="BF6948" s="120"/>
      <c r="BG6948" s="117"/>
      <c r="BH6948" s="117"/>
    </row>
    <row r="6949" spans="55:60" x14ac:dyDescent="0.2">
      <c r="BC6949" s="120"/>
      <c r="BD6949" s="120"/>
      <c r="BE6949" s="120"/>
      <c r="BF6949" s="120"/>
      <c r="BG6949" s="117"/>
      <c r="BH6949" s="117"/>
    </row>
    <row r="6950" spans="55:60" x14ac:dyDescent="0.2">
      <c r="BC6950" s="120"/>
      <c r="BD6950" s="120"/>
      <c r="BE6950" s="120"/>
      <c r="BF6950" s="120"/>
      <c r="BG6950" s="117"/>
      <c r="BH6950" s="117"/>
    </row>
    <row r="6951" spans="55:60" x14ac:dyDescent="0.2">
      <c r="BC6951" s="120"/>
      <c r="BD6951" s="120"/>
      <c r="BE6951" s="120"/>
      <c r="BF6951" s="120"/>
      <c r="BG6951" s="117"/>
      <c r="BH6951" s="117"/>
    </row>
    <row r="6952" spans="55:60" x14ac:dyDescent="0.2">
      <c r="BC6952" s="120"/>
      <c r="BD6952" s="120"/>
      <c r="BE6952" s="120"/>
      <c r="BF6952" s="120"/>
      <c r="BG6952" s="117"/>
      <c r="BH6952" s="117"/>
    </row>
    <row r="6953" spans="55:60" x14ac:dyDescent="0.2">
      <c r="BC6953" s="120"/>
      <c r="BD6953" s="120"/>
      <c r="BE6953" s="120"/>
      <c r="BF6953" s="120"/>
      <c r="BG6953" s="117"/>
      <c r="BH6953" s="117"/>
    </row>
    <row r="6954" spans="55:60" x14ac:dyDescent="0.2">
      <c r="BC6954" s="120"/>
      <c r="BD6954" s="120"/>
      <c r="BE6954" s="120"/>
      <c r="BF6954" s="120"/>
      <c r="BG6954" s="117"/>
      <c r="BH6954" s="117"/>
    </row>
    <row r="6955" spans="55:60" x14ac:dyDescent="0.2">
      <c r="BC6955" s="120"/>
      <c r="BD6955" s="120"/>
      <c r="BE6955" s="120"/>
      <c r="BF6955" s="120"/>
      <c r="BG6955" s="117"/>
      <c r="BH6955" s="117"/>
    </row>
    <row r="6956" spans="55:60" x14ac:dyDescent="0.2">
      <c r="BC6956" s="120"/>
      <c r="BD6956" s="120"/>
      <c r="BE6956" s="120"/>
      <c r="BF6956" s="120"/>
      <c r="BG6956" s="117"/>
      <c r="BH6956" s="117"/>
    </row>
    <row r="6957" spans="55:60" x14ac:dyDescent="0.2">
      <c r="BC6957" s="120"/>
      <c r="BD6957" s="120"/>
      <c r="BE6957" s="120"/>
      <c r="BF6957" s="120"/>
      <c r="BG6957" s="117"/>
      <c r="BH6957" s="117"/>
    </row>
    <row r="6958" spans="55:60" x14ac:dyDescent="0.2">
      <c r="BC6958" s="120"/>
      <c r="BD6958" s="120"/>
      <c r="BE6958" s="120"/>
      <c r="BF6958" s="120"/>
      <c r="BG6958" s="117"/>
      <c r="BH6958" s="117"/>
    </row>
    <row r="6959" spans="55:60" x14ac:dyDescent="0.2">
      <c r="BC6959" s="120"/>
      <c r="BD6959" s="120"/>
      <c r="BE6959" s="120"/>
      <c r="BF6959" s="120"/>
      <c r="BG6959" s="117"/>
      <c r="BH6959" s="117"/>
    </row>
    <row r="6960" spans="55:60" x14ac:dyDescent="0.2">
      <c r="BC6960" s="120"/>
      <c r="BD6960" s="120"/>
      <c r="BE6960" s="120"/>
      <c r="BF6960" s="120"/>
      <c r="BG6960" s="117"/>
      <c r="BH6960" s="117"/>
    </row>
    <row r="6961" spans="55:60" x14ac:dyDescent="0.2">
      <c r="BC6961" s="120"/>
      <c r="BD6961" s="120"/>
      <c r="BE6961" s="120"/>
      <c r="BF6961" s="120"/>
      <c r="BG6961" s="117"/>
      <c r="BH6961" s="117"/>
    </row>
    <row r="6962" spans="55:60" x14ac:dyDescent="0.2">
      <c r="BC6962" s="120"/>
      <c r="BD6962" s="120"/>
      <c r="BE6962" s="120"/>
      <c r="BF6962" s="120"/>
      <c r="BG6962" s="117"/>
      <c r="BH6962" s="117"/>
    </row>
    <row r="6963" spans="55:60" x14ac:dyDescent="0.2">
      <c r="BC6963" s="120"/>
      <c r="BD6963" s="120"/>
      <c r="BE6963" s="120"/>
      <c r="BF6963" s="120"/>
      <c r="BG6963" s="117"/>
      <c r="BH6963" s="117"/>
    </row>
    <row r="6964" spans="55:60" x14ac:dyDescent="0.2">
      <c r="BC6964" s="120"/>
      <c r="BD6964" s="120"/>
      <c r="BE6964" s="120"/>
      <c r="BF6964" s="120"/>
      <c r="BG6964" s="117"/>
      <c r="BH6964" s="117"/>
    </row>
    <row r="6965" spans="55:60" x14ac:dyDescent="0.2">
      <c r="BC6965" s="120"/>
      <c r="BD6965" s="120"/>
      <c r="BE6965" s="120"/>
      <c r="BF6965" s="120"/>
      <c r="BG6965" s="117"/>
      <c r="BH6965" s="117"/>
    </row>
    <row r="6966" spans="55:60" x14ac:dyDescent="0.2">
      <c r="BC6966" s="120"/>
      <c r="BD6966" s="120"/>
      <c r="BE6966" s="120"/>
      <c r="BF6966" s="120"/>
      <c r="BG6966" s="117"/>
      <c r="BH6966" s="117"/>
    </row>
    <row r="6967" spans="55:60" x14ac:dyDescent="0.2">
      <c r="BC6967" s="120"/>
      <c r="BD6967" s="120"/>
      <c r="BE6967" s="120"/>
      <c r="BF6967" s="120"/>
      <c r="BG6967" s="117"/>
      <c r="BH6967" s="117"/>
    </row>
    <row r="6968" spans="55:60" x14ac:dyDescent="0.2">
      <c r="BC6968" s="120"/>
      <c r="BD6968" s="120"/>
      <c r="BE6968" s="120"/>
      <c r="BF6968" s="120"/>
      <c r="BG6968" s="117"/>
      <c r="BH6968" s="117"/>
    </row>
    <row r="6969" spans="55:60" x14ac:dyDescent="0.2">
      <c r="BC6969" s="120"/>
      <c r="BD6969" s="120"/>
      <c r="BE6969" s="120"/>
      <c r="BF6969" s="120"/>
      <c r="BG6969" s="117"/>
      <c r="BH6969" s="117"/>
    </row>
    <row r="6970" spans="55:60" x14ac:dyDescent="0.2">
      <c r="BC6970" s="120"/>
      <c r="BD6970" s="120"/>
      <c r="BE6970" s="120"/>
      <c r="BF6970" s="120"/>
      <c r="BG6970" s="117"/>
      <c r="BH6970" s="117"/>
    </row>
    <row r="6971" spans="55:60" x14ac:dyDescent="0.2">
      <c r="BC6971" s="120"/>
      <c r="BD6971" s="120"/>
      <c r="BE6971" s="120"/>
      <c r="BF6971" s="120"/>
      <c r="BG6971" s="117"/>
      <c r="BH6971" s="117"/>
    </row>
    <row r="6972" spans="55:60" x14ac:dyDescent="0.2">
      <c r="BC6972" s="120"/>
      <c r="BD6972" s="120"/>
      <c r="BE6972" s="120"/>
      <c r="BF6972" s="120"/>
      <c r="BG6972" s="117"/>
      <c r="BH6972" s="117"/>
    </row>
    <row r="6973" spans="55:60" x14ac:dyDescent="0.2">
      <c r="BC6973" s="120"/>
      <c r="BD6973" s="120"/>
      <c r="BE6973" s="120"/>
      <c r="BF6973" s="120"/>
      <c r="BG6973" s="117"/>
      <c r="BH6973" s="117"/>
    </row>
    <row r="6974" spans="55:60" x14ac:dyDescent="0.2">
      <c r="BC6974" s="120"/>
      <c r="BD6974" s="120"/>
      <c r="BE6974" s="120"/>
      <c r="BF6974" s="120"/>
      <c r="BG6974" s="117"/>
      <c r="BH6974" s="117"/>
    </row>
    <row r="6975" spans="55:60" x14ac:dyDescent="0.2">
      <c r="BC6975" s="120"/>
      <c r="BD6975" s="120"/>
      <c r="BE6975" s="120"/>
      <c r="BF6975" s="120"/>
      <c r="BG6975" s="117"/>
      <c r="BH6975" s="117"/>
    </row>
    <row r="6976" spans="55:60" x14ac:dyDescent="0.2">
      <c r="BC6976" s="120"/>
      <c r="BD6976" s="120"/>
      <c r="BE6976" s="120"/>
      <c r="BF6976" s="120"/>
      <c r="BG6976" s="117"/>
      <c r="BH6976" s="117"/>
    </row>
    <row r="6977" spans="55:60" x14ac:dyDescent="0.2">
      <c r="BC6977" s="120"/>
      <c r="BD6977" s="120"/>
      <c r="BE6977" s="120"/>
      <c r="BF6977" s="120"/>
      <c r="BG6977" s="117"/>
      <c r="BH6977" s="117"/>
    </row>
    <row r="6978" spans="55:60" x14ac:dyDescent="0.2">
      <c r="BC6978" s="120"/>
      <c r="BD6978" s="120"/>
      <c r="BE6978" s="120"/>
      <c r="BF6978" s="120"/>
      <c r="BG6978" s="117"/>
      <c r="BH6978" s="117"/>
    </row>
    <row r="6979" spans="55:60" x14ac:dyDescent="0.2">
      <c r="BC6979" s="120"/>
      <c r="BD6979" s="120"/>
      <c r="BE6979" s="120"/>
      <c r="BF6979" s="120"/>
      <c r="BG6979" s="117"/>
      <c r="BH6979" s="117"/>
    </row>
    <row r="6980" spans="55:60" x14ac:dyDescent="0.2">
      <c r="BC6980" s="120"/>
      <c r="BD6980" s="120"/>
      <c r="BE6980" s="120"/>
      <c r="BF6980" s="120"/>
      <c r="BG6980" s="117"/>
      <c r="BH6980" s="117"/>
    </row>
    <row r="6981" spans="55:60" x14ac:dyDescent="0.2">
      <c r="BC6981" s="120"/>
      <c r="BD6981" s="120"/>
      <c r="BE6981" s="120"/>
      <c r="BF6981" s="120"/>
      <c r="BG6981" s="117"/>
      <c r="BH6981" s="117"/>
    </row>
    <row r="6982" spans="55:60" x14ac:dyDescent="0.2">
      <c r="BC6982" s="120"/>
      <c r="BD6982" s="120"/>
      <c r="BE6982" s="120"/>
      <c r="BF6982" s="120"/>
      <c r="BG6982" s="117"/>
      <c r="BH6982" s="117"/>
    </row>
    <row r="6983" spans="55:60" x14ac:dyDescent="0.2">
      <c r="BC6983" s="120"/>
      <c r="BD6983" s="120"/>
      <c r="BE6983" s="120"/>
      <c r="BF6983" s="120"/>
      <c r="BG6983" s="117"/>
      <c r="BH6983" s="117"/>
    </row>
    <row r="6984" spans="55:60" x14ac:dyDescent="0.2">
      <c r="BC6984" s="120"/>
      <c r="BD6984" s="120"/>
      <c r="BE6984" s="120"/>
      <c r="BF6984" s="120"/>
      <c r="BG6984" s="117"/>
      <c r="BH6984" s="117"/>
    </row>
    <row r="6985" spans="55:60" x14ac:dyDescent="0.2">
      <c r="BC6985" s="120"/>
      <c r="BD6985" s="120"/>
      <c r="BE6985" s="120"/>
      <c r="BF6985" s="120"/>
      <c r="BG6985" s="117"/>
      <c r="BH6985" s="117"/>
    </row>
    <row r="6986" spans="55:60" x14ac:dyDescent="0.2">
      <c r="BC6986" s="120"/>
      <c r="BD6986" s="120"/>
      <c r="BE6986" s="120"/>
      <c r="BF6986" s="120"/>
      <c r="BG6986" s="117"/>
      <c r="BH6986" s="117"/>
    </row>
    <row r="6987" spans="55:60" x14ac:dyDescent="0.2">
      <c r="BC6987" s="120"/>
      <c r="BD6987" s="120"/>
      <c r="BE6987" s="120"/>
      <c r="BF6987" s="120"/>
      <c r="BG6987" s="117"/>
      <c r="BH6987" s="117"/>
    </row>
    <row r="6988" spans="55:60" x14ac:dyDescent="0.2">
      <c r="BC6988" s="120"/>
      <c r="BD6988" s="120"/>
      <c r="BE6988" s="120"/>
      <c r="BF6988" s="120"/>
      <c r="BG6988" s="117"/>
      <c r="BH6988" s="117"/>
    </row>
    <row r="6989" spans="55:60" x14ac:dyDescent="0.2">
      <c r="BC6989" s="120"/>
      <c r="BD6989" s="120"/>
      <c r="BE6989" s="120"/>
      <c r="BF6989" s="120"/>
      <c r="BG6989" s="117"/>
      <c r="BH6989" s="117"/>
    </row>
    <row r="6990" spans="55:60" x14ac:dyDescent="0.2">
      <c r="BC6990" s="120"/>
      <c r="BD6990" s="120"/>
      <c r="BE6990" s="120"/>
      <c r="BF6990" s="120"/>
      <c r="BG6990" s="117"/>
      <c r="BH6990" s="117"/>
    </row>
    <row r="6991" spans="55:60" x14ac:dyDescent="0.2">
      <c r="BC6991" s="120"/>
      <c r="BD6991" s="120"/>
      <c r="BE6991" s="120"/>
      <c r="BF6991" s="120"/>
      <c r="BG6991" s="117"/>
      <c r="BH6991" s="117"/>
    </row>
    <row r="6992" spans="55:60" x14ac:dyDescent="0.2">
      <c r="BC6992" s="120"/>
      <c r="BD6992" s="120"/>
      <c r="BE6992" s="120"/>
      <c r="BF6992" s="120"/>
      <c r="BG6992" s="117"/>
      <c r="BH6992" s="117"/>
    </row>
    <row r="6993" spans="55:60" x14ac:dyDescent="0.2">
      <c r="BC6993" s="120"/>
      <c r="BD6993" s="120"/>
      <c r="BE6993" s="120"/>
      <c r="BF6993" s="120"/>
      <c r="BG6993" s="117"/>
      <c r="BH6993" s="117"/>
    </row>
    <row r="6994" spans="55:60" x14ac:dyDescent="0.2">
      <c r="BC6994" s="120"/>
      <c r="BD6994" s="120"/>
      <c r="BE6994" s="120"/>
      <c r="BF6994" s="120"/>
      <c r="BG6994" s="117"/>
      <c r="BH6994" s="117"/>
    </row>
    <row r="6995" spans="55:60" x14ac:dyDescent="0.2">
      <c r="BC6995" s="120"/>
      <c r="BD6995" s="120"/>
      <c r="BE6995" s="120"/>
      <c r="BF6995" s="120"/>
      <c r="BG6995" s="117"/>
      <c r="BH6995" s="117"/>
    </row>
    <row r="6996" spans="55:60" x14ac:dyDescent="0.2">
      <c r="BC6996" s="120"/>
      <c r="BD6996" s="120"/>
      <c r="BE6996" s="120"/>
      <c r="BF6996" s="120"/>
      <c r="BG6996" s="117"/>
      <c r="BH6996" s="117"/>
    </row>
    <row r="6997" spans="55:60" x14ac:dyDescent="0.2">
      <c r="BC6997" s="120"/>
      <c r="BD6997" s="120"/>
      <c r="BE6997" s="120"/>
      <c r="BF6997" s="120"/>
      <c r="BG6997" s="117"/>
      <c r="BH6997" s="117"/>
    </row>
    <row r="6998" spans="55:60" x14ac:dyDescent="0.2">
      <c r="BC6998" s="120"/>
      <c r="BD6998" s="120"/>
      <c r="BE6998" s="120"/>
      <c r="BF6998" s="120"/>
      <c r="BG6998" s="117"/>
      <c r="BH6998" s="117"/>
    </row>
    <row r="6999" spans="55:60" x14ac:dyDescent="0.2">
      <c r="BC6999" s="120"/>
      <c r="BD6999" s="120"/>
      <c r="BE6999" s="120"/>
      <c r="BF6999" s="120"/>
      <c r="BG6999" s="117"/>
      <c r="BH6999" s="117"/>
    </row>
    <row r="7000" spans="55:60" x14ac:dyDescent="0.2">
      <c r="BC7000" s="120"/>
      <c r="BD7000" s="120"/>
      <c r="BE7000" s="120"/>
      <c r="BF7000" s="120"/>
      <c r="BG7000" s="117"/>
      <c r="BH7000" s="117"/>
    </row>
    <row r="7001" spans="55:60" x14ac:dyDescent="0.2">
      <c r="BC7001" s="120"/>
      <c r="BD7001" s="120"/>
      <c r="BE7001" s="120"/>
      <c r="BF7001" s="120"/>
      <c r="BG7001" s="117"/>
      <c r="BH7001" s="117"/>
    </row>
    <row r="7002" spans="55:60" x14ac:dyDescent="0.2">
      <c r="BC7002" s="120"/>
      <c r="BD7002" s="120"/>
      <c r="BE7002" s="120"/>
      <c r="BF7002" s="120"/>
      <c r="BG7002" s="117"/>
      <c r="BH7002" s="117"/>
    </row>
    <row r="7003" spans="55:60" x14ac:dyDescent="0.2">
      <c r="BC7003" s="120"/>
      <c r="BD7003" s="120"/>
      <c r="BE7003" s="120"/>
      <c r="BF7003" s="120"/>
      <c r="BG7003" s="117"/>
      <c r="BH7003" s="117"/>
    </row>
    <row r="7004" spans="55:60" x14ac:dyDescent="0.2">
      <c r="BC7004" s="120"/>
      <c r="BD7004" s="120"/>
      <c r="BE7004" s="120"/>
      <c r="BF7004" s="120"/>
      <c r="BG7004" s="117"/>
      <c r="BH7004" s="117"/>
    </row>
    <row r="7005" spans="55:60" x14ac:dyDescent="0.2">
      <c r="BC7005" s="120"/>
      <c r="BD7005" s="120"/>
      <c r="BE7005" s="120"/>
      <c r="BF7005" s="120"/>
      <c r="BG7005" s="117"/>
      <c r="BH7005" s="117"/>
    </row>
    <row r="7006" spans="55:60" x14ac:dyDescent="0.2">
      <c r="BC7006" s="120"/>
      <c r="BD7006" s="120"/>
      <c r="BE7006" s="120"/>
      <c r="BF7006" s="120"/>
      <c r="BG7006" s="117"/>
      <c r="BH7006" s="117"/>
    </row>
    <row r="7007" spans="55:60" x14ac:dyDescent="0.2">
      <c r="BC7007" s="120"/>
      <c r="BD7007" s="120"/>
      <c r="BE7007" s="120"/>
      <c r="BF7007" s="120"/>
      <c r="BG7007" s="117"/>
      <c r="BH7007" s="117"/>
    </row>
    <row r="7008" spans="55:60" x14ac:dyDescent="0.2">
      <c r="BC7008" s="120"/>
      <c r="BD7008" s="120"/>
      <c r="BE7008" s="120"/>
      <c r="BF7008" s="120"/>
      <c r="BG7008" s="117"/>
      <c r="BH7008" s="117"/>
    </row>
    <row r="7009" spans="55:60" x14ac:dyDescent="0.2">
      <c r="BC7009" s="120"/>
      <c r="BD7009" s="120"/>
      <c r="BE7009" s="120"/>
      <c r="BF7009" s="120"/>
      <c r="BG7009" s="117"/>
      <c r="BH7009" s="117"/>
    </row>
    <row r="7010" spans="55:60" x14ac:dyDescent="0.2">
      <c r="BC7010" s="120"/>
      <c r="BD7010" s="120"/>
      <c r="BE7010" s="120"/>
      <c r="BF7010" s="120"/>
      <c r="BG7010" s="117"/>
      <c r="BH7010" s="117"/>
    </row>
    <row r="7011" spans="55:60" x14ac:dyDescent="0.2">
      <c r="BC7011" s="120"/>
      <c r="BD7011" s="120"/>
      <c r="BE7011" s="120"/>
      <c r="BF7011" s="120"/>
      <c r="BG7011" s="117"/>
      <c r="BH7011" s="117"/>
    </row>
    <row r="7012" spans="55:60" x14ac:dyDescent="0.2">
      <c r="BC7012" s="120"/>
      <c r="BD7012" s="120"/>
      <c r="BE7012" s="120"/>
      <c r="BF7012" s="120"/>
      <c r="BG7012" s="117"/>
      <c r="BH7012" s="117"/>
    </row>
    <row r="7013" spans="55:60" x14ac:dyDescent="0.2">
      <c r="BC7013" s="120"/>
      <c r="BD7013" s="120"/>
      <c r="BE7013" s="120"/>
      <c r="BF7013" s="120"/>
      <c r="BG7013" s="117"/>
      <c r="BH7013" s="117"/>
    </row>
    <row r="7014" spans="55:60" x14ac:dyDescent="0.2">
      <c r="BC7014" s="120"/>
      <c r="BD7014" s="120"/>
      <c r="BE7014" s="120"/>
      <c r="BF7014" s="120"/>
      <c r="BG7014" s="117"/>
      <c r="BH7014" s="117"/>
    </row>
    <row r="7015" spans="55:60" x14ac:dyDescent="0.2">
      <c r="BC7015" s="120"/>
      <c r="BD7015" s="120"/>
      <c r="BE7015" s="120"/>
      <c r="BF7015" s="120"/>
      <c r="BG7015" s="117"/>
      <c r="BH7015" s="117"/>
    </row>
    <row r="7016" spans="55:60" x14ac:dyDescent="0.2">
      <c r="BC7016" s="120"/>
      <c r="BD7016" s="120"/>
      <c r="BE7016" s="120"/>
      <c r="BF7016" s="120"/>
      <c r="BG7016" s="117"/>
      <c r="BH7016" s="117"/>
    </row>
    <row r="7017" spans="55:60" x14ac:dyDescent="0.2">
      <c r="BC7017" s="120"/>
      <c r="BD7017" s="120"/>
      <c r="BE7017" s="120"/>
      <c r="BF7017" s="120"/>
      <c r="BG7017" s="117"/>
      <c r="BH7017" s="117"/>
    </row>
    <row r="7018" spans="55:60" x14ac:dyDescent="0.2">
      <c r="BC7018" s="120"/>
      <c r="BD7018" s="120"/>
      <c r="BE7018" s="120"/>
      <c r="BF7018" s="120"/>
      <c r="BG7018" s="117"/>
      <c r="BH7018" s="117"/>
    </row>
    <row r="7019" spans="55:60" x14ac:dyDescent="0.2">
      <c r="BC7019" s="120"/>
      <c r="BD7019" s="120"/>
      <c r="BE7019" s="120"/>
      <c r="BF7019" s="120"/>
      <c r="BG7019" s="117"/>
      <c r="BH7019" s="117"/>
    </row>
    <row r="7020" spans="55:60" x14ac:dyDescent="0.2">
      <c r="BC7020" s="120"/>
      <c r="BD7020" s="120"/>
      <c r="BE7020" s="120"/>
      <c r="BF7020" s="120"/>
      <c r="BG7020" s="117"/>
      <c r="BH7020" s="117"/>
    </row>
    <row r="7021" spans="55:60" x14ac:dyDescent="0.2">
      <c r="BC7021" s="120"/>
      <c r="BD7021" s="120"/>
      <c r="BE7021" s="120"/>
      <c r="BF7021" s="120"/>
      <c r="BG7021" s="117"/>
      <c r="BH7021" s="117"/>
    </row>
    <row r="7022" spans="55:60" x14ac:dyDescent="0.2">
      <c r="BC7022" s="120"/>
      <c r="BD7022" s="120"/>
      <c r="BE7022" s="120"/>
      <c r="BF7022" s="120"/>
      <c r="BG7022" s="117"/>
      <c r="BH7022" s="117"/>
    </row>
    <row r="7023" spans="55:60" x14ac:dyDescent="0.2">
      <c r="BC7023" s="120"/>
      <c r="BD7023" s="120"/>
      <c r="BE7023" s="120"/>
      <c r="BF7023" s="120"/>
      <c r="BG7023" s="117"/>
      <c r="BH7023" s="117"/>
    </row>
    <row r="7024" spans="55:60" x14ac:dyDescent="0.2">
      <c r="BC7024" s="120"/>
      <c r="BD7024" s="120"/>
      <c r="BE7024" s="120"/>
      <c r="BF7024" s="120"/>
      <c r="BG7024" s="117"/>
      <c r="BH7024" s="117"/>
    </row>
    <row r="7025" spans="55:60" x14ac:dyDescent="0.2">
      <c r="BC7025" s="120"/>
      <c r="BD7025" s="120"/>
      <c r="BE7025" s="120"/>
      <c r="BF7025" s="120"/>
      <c r="BG7025" s="117"/>
      <c r="BH7025" s="117"/>
    </row>
    <row r="7026" spans="55:60" x14ac:dyDescent="0.2">
      <c r="BC7026" s="120"/>
      <c r="BD7026" s="120"/>
      <c r="BE7026" s="120"/>
      <c r="BF7026" s="120"/>
      <c r="BG7026" s="117"/>
      <c r="BH7026" s="117"/>
    </row>
    <row r="7027" spans="55:60" x14ac:dyDescent="0.2">
      <c r="BC7027" s="120"/>
      <c r="BD7027" s="120"/>
      <c r="BE7027" s="120"/>
      <c r="BF7027" s="120"/>
      <c r="BG7027" s="117"/>
      <c r="BH7027" s="117"/>
    </row>
    <row r="7028" spans="55:60" x14ac:dyDescent="0.2">
      <c r="BC7028" s="120"/>
      <c r="BD7028" s="120"/>
      <c r="BE7028" s="120"/>
      <c r="BF7028" s="120"/>
      <c r="BG7028" s="117"/>
      <c r="BH7028" s="117"/>
    </row>
    <row r="7029" spans="55:60" x14ac:dyDescent="0.2">
      <c r="BC7029" s="120"/>
      <c r="BD7029" s="120"/>
      <c r="BE7029" s="120"/>
      <c r="BF7029" s="120"/>
      <c r="BG7029" s="117"/>
      <c r="BH7029" s="117"/>
    </row>
    <row r="7030" spans="55:60" x14ac:dyDescent="0.2">
      <c r="BC7030" s="120"/>
      <c r="BD7030" s="120"/>
      <c r="BE7030" s="120"/>
      <c r="BF7030" s="120"/>
      <c r="BG7030" s="117"/>
      <c r="BH7030" s="117"/>
    </row>
    <row r="7031" spans="55:60" x14ac:dyDescent="0.2">
      <c r="BC7031" s="120"/>
      <c r="BD7031" s="120"/>
      <c r="BE7031" s="120"/>
      <c r="BF7031" s="120"/>
      <c r="BG7031" s="117"/>
      <c r="BH7031" s="117"/>
    </row>
    <row r="7032" spans="55:60" x14ac:dyDescent="0.2">
      <c r="BC7032" s="120"/>
      <c r="BD7032" s="120"/>
      <c r="BE7032" s="120"/>
      <c r="BF7032" s="120"/>
      <c r="BG7032" s="117"/>
      <c r="BH7032" s="117"/>
    </row>
    <row r="7033" spans="55:60" x14ac:dyDescent="0.2">
      <c r="BC7033" s="120"/>
      <c r="BD7033" s="120"/>
      <c r="BE7033" s="120"/>
      <c r="BF7033" s="120"/>
      <c r="BG7033" s="117"/>
      <c r="BH7033" s="117"/>
    </row>
    <row r="7034" spans="55:60" x14ac:dyDescent="0.2">
      <c r="BC7034" s="120"/>
      <c r="BD7034" s="120"/>
      <c r="BE7034" s="120"/>
      <c r="BF7034" s="120"/>
      <c r="BG7034" s="117"/>
      <c r="BH7034" s="117"/>
    </row>
    <row r="7035" spans="55:60" x14ac:dyDescent="0.2">
      <c r="BC7035" s="120"/>
      <c r="BD7035" s="120"/>
      <c r="BE7035" s="120"/>
      <c r="BF7035" s="120"/>
      <c r="BG7035" s="117"/>
      <c r="BH7035" s="117"/>
    </row>
    <row r="7036" spans="55:60" x14ac:dyDescent="0.2">
      <c r="BC7036" s="120"/>
      <c r="BD7036" s="120"/>
      <c r="BE7036" s="120"/>
      <c r="BF7036" s="120"/>
      <c r="BG7036" s="117"/>
      <c r="BH7036" s="117"/>
    </row>
    <row r="7037" spans="55:60" x14ac:dyDescent="0.2">
      <c r="BC7037" s="120"/>
      <c r="BD7037" s="120"/>
      <c r="BE7037" s="120"/>
      <c r="BF7037" s="120"/>
      <c r="BG7037" s="117"/>
      <c r="BH7037" s="117"/>
    </row>
    <row r="7038" spans="55:60" x14ac:dyDescent="0.2">
      <c r="BC7038" s="120"/>
      <c r="BD7038" s="120"/>
      <c r="BE7038" s="120"/>
      <c r="BF7038" s="120"/>
      <c r="BG7038" s="117"/>
      <c r="BH7038" s="117"/>
    </row>
    <row r="7039" spans="55:60" x14ac:dyDescent="0.2">
      <c r="BC7039" s="120"/>
      <c r="BD7039" s="120"/>
      <c r="BE7039" s="120"/>
      <c r="BF7039" s="120"/>
      <c r="BG7039" s="117"/>
      <c r="BH7039" s="117"/>
    </row>
    <row r="7040" spans="55:60" x14ac:dyDescent="0.2">
      <c r="BC7040" s="120"/>
      <c r="BD7040" s="120"/>
      <c r="BE7040" s="120"/>
      <c r="BF7040" s="120"/>
      <c r="BG7040" s="117"/>
      <c r="BH7040" s="117"/>
    </row>
    <row r="7041" spans="55:60" x14ac:dyDescent="0.2">
      <c r="BC7041" s="120"/>
      <c r="BD7041" s="120"/>
      <c r="BE7041" s="120"/>
      <c r="BF7041" s="120"/>
      <c r="BG7041" s="117"/>
      <c r="BH7041" s="117"/>
    </row>
    <row r="7042" spans="55:60" x14ac:dyDescent="0.2">
      <c r="BC7042" s="120"/>
      <c r="BD7042" s="120"/>
      <c r="BE7042" s="120"/>
      <c r="BF7042" s="120"/>
      <c r="BG7042" s="117"/>
      <c r="BH7042" s="117"/>
    </row>
    <row r="7043" spans="55:60" x14ac:dyDescent="0.2">
      <c r="BC7043" s="120"/>
      <c r="BD7043" s="120"/>
      <c r="BE7043" s="120"/>
      <c r="BF7043" s="120"/>
      <c r="BG7043" s="117"/>
      <c r="BH7043" s="117"/>
    </row>
    <row r="7044" spans="55:60" x14ac:dyDescent="0.2">
      <c r="BC7044" s="120"/>
      <c r="BD7044" s="120"/>
      <c r="BE7044" s="120"/>
      <c r="BF7044" s="120"/>
      <c r="BG7044" s="117"/>
      <c r="BH7044" s="117"/>
    </row>
    <row r="7045" spans="55:60" x14ac:dyDescent="0.2">
      <c r="BC7045" s="120"/>
      <c r="BD7045" s="120"/>
      <c r="BE7045" s="120"/>
      <c r="BF7045" s="120"/>
      <c r="BG7045" s="117"/>
      <c r="BH7045" s="117"/>
    </row>
    <row r="7046" spans="55:60" x14ac:dyDescent="0.2">
      <c r="BC7046" s="120"/>
      <c r="BD7046" s="120"/>
      <c r="BE7046" s="120"/>
      <c r="BF7046" s="120"/>
      <c r="BG7046" s="117"/>
      <c r="BH7046" s="117"/>
    </row>
    <row r="7047" spans="55:60" x14ac:dyDescent="0.2">
      <c r="BC7047" s="120"/>
      <c r="BD7047" s="120"/>
      <c r="BE7047" s="120"/>
      <c r="BF7047" s="120"/>
      <c r="BG7047" s="117"/>
      <c r="BH7047" s="117"/>
    </row>
    <row r="7048" spans="55:60" x14ac:dyDescent="0.2">
      <c r="BC7048" s="120"/>
      <c r="BD7048" s="120"/>
      <c r="BE7048" s="120"/>
      <c r="BF7048" s="120"/>
      <c r="BG7048" s="117"/>
      <c r="BH7048" s="117"/>
    </row>
    <row r="7049" spans="55:60" x14ac:dyDescent="0.2">
      <c r="BC7049" s="120"/>
      <c r="BD7049" s="120"/>
      <c r="BE7049" s="120"/>
      <c r="BF7049" s="120"/>
      <c r="BG7049" s="117"/>
      <c r="BH7049" s="117"/>
    </row>
    <row r="7050" spans="55:60" x14ac:dyDescent="0.2">
      <c r="BC7050" s="120"/>
      <c r="BD7050" s="120"/>
      <c r="BE7050" s="120"/>
      <c r="BF7050" s="120"/>
      <c r="BG7050" s="117"/>
      <c r="BH7050" s="117"/>
    </row>
    <row r="7051" spans="55:60" x14ac:dyDescent="0.2">
      <c r="BC7051" s="120"/>
      <c r="BD7051" s="120"/>
      <c r="BE7051" s="120"/>
      <c r="BF7051" s="120"/>
      <c r="BG7051" s="117"/>
      <c r="BH7051" s="117"/>
    </row>
    <row r="7052" spans="55:60" x14ac:dyDescent="0.2">
      <c r="BC7052" s="120"/>
      <c r="BD7052" s="120"/>
      <c r="BE7052" s="120"/>
      <c r="BF7052" s="120"/>
      <c r="BG7052" s="117"/>
      <c r="BH7052" s="117"/>
    </row>
    <row r="7053" spans="55:60" x14ac:dyDescent="0.2">
      <c r="BC7053" s="120"/>
      <c r="BD7053" s="120"/>
      <c r="BE7053" s="120"/>
      <c r="BF7053" s="120"/>
      <c r="BG7053" s="117"/>
      <c r="BH7053" s="117"/>
    </row>
    <row r="7054" spans="55:60" x14ac:dyDescent="0.2">
      <c r="BC7054" s="120"/>
      <c r="BD7054" s="120"/>
      <c r="BE7054" s="120"/>
      <c r="BF7054" s="120"/>
      <c r="BG7054" s="117"/>
      <c r="BH7054" s="117"/>
    </row>
    <row r="7055" spans="55:60" x14ac:dyDescent="0.2">
      <c r="BC7055" s="120"/>
      <c r="BD7055" s="120"/>
      <c r="BE7055" s="120"/>
      <c r="BF7055" s="120"/>
      <c r="BG7055" s="117"/>
      <c r="BH7055" s="117"/>
    </row>
    <row r="7056" spans="55:60" x14ac:dyDescent="0.2">
      <c r="BC7056" s="120"/>
      <c r="BD7056" s="120"/>
      <c r="BE7056" s="120"/>
      <c r="BF7056" s="120"/>
      <c r="BG7056" s="117"/>
      <c r="BH7056" s="117"/>
    </row>
    <row r="7057" spans="55:60" x14ac:dyDescent="0.2">
      <c r="BC7057" s="120"/>
      <c r="BD7057" s="120"/>
      <c r="BE7057" s="120"/>
      <c r="BF7057" s="120"/>
      <c r="BG7057" s="117"/>
      <c r="BH7057" s="117"/>
    </row>
    <row r="7058" spans="55:60" x14ac:dyDescent="0.2">
      <c r="BC7058" s="120"/>
      <c r="BD7058" s="120"/>
      <c r="BE7058" s="120"/>
      <c r="BF7058" s="120"/>
      <c r="BG7058" s="117"/>
      <c r="BH7058" s="117"/>
    </row>
    <row r="7059" spans="55:60" x14ac:dyDescent="0.2">
      <c r="BC7059" s="120"/>
      <c r="BD7059" s="120"/>
      <c r="BE7059" s="120"/>
      <c r="BF7059" s="120"/>
      <c r="BG7059" s="117"/>
      <c r="BH7059" s="117"/>
    </row>
    <row r="7060" spans="55:60" x14ac:dyDescent="0.2">
      <c r="BC7060" s="120"/>
      <c r="BD7060" s="120"/>
      <c r="BE7060" s="120"/>
      <c r="BF7060" s="120"/>
      <c r="BG7060" s="117"/>
      <c r="BH7060" s="117"/>
    </row>
    <row r="7061" spans="55:60" x14ac:dyDescent="0.2">
      <c r="BC7061" s="120"/>
      <c r="BD7061" s="120"/>
      <c r="BE7061" s="120"/>
      <c r="BF7061" s="120"/>
      <c r="BG7061" s="117"/>
      <c r="BH7061" s="117"/>
    </row>
    <row r="7062" spans="55:60" x14ac:dyDescent="0.2">
      <c r="BC7062" s="120"/>
      <c r="BD7062" s="120"/>
      <c r="BE7062" s="120"/>
      <c r="BF7062" s="120"/>
      <c r="BG7062" s="117"/>
      <c r="BH7062" s="117"/>
    </row>
    <row r="7063" spans="55:60" x14ac:dyDescent="0.2">
      <c r="BC7063" s="120"/>
      <c r="BD7063" s="120"/>
      <c r="BE7063" s="120"/>
      <c r="BF7063" s="120"/>
      <c r="BG7063" s="117"/>
      <c r="BH7063" s="117"/>
    </row>
    <row r="7064" spans="55:60" x14ac:dyDescent="0.2">
      <c r="BC7064" s="120"/>
      <c r="BD7064" s="120"/>
      <c r="BE7064" s="120"/>
      <c r="BF7064" s="120"/>
      <c r="BG7064" s="117"/>
      <c r="BH7064" s="117"/>
    </row>
    <row r="7065" spans="55:60" x14ac:dyDescent="0.2">
      <c r="BC7065" s="120"/>
      <c r="BD7065" s="120"/>
      <c r="BE7065" s="120"/>
      <c r="BF7065" s="120"/>
      <c r="BG7065" s="117"/>
      <c r="BH7065" s="117"/>
    </row>
    <row r="7066" spans="55:60" x14ac:dyDescent="0.2">
      <c r="BC7066" s="120"/>
      <c r="BD7066" s="120"/>
      <c r="BE7066" s="120"/>
      <c r="BF7066" s="120"/>
      <c r="BG7066" s="117"/>
      <c r="BH7066" s="117"/>
    </row>
    <row r="7067" spans="55:60" x14ac:dyDescent="0.2">
      <c r="BC7067" s="120"/>
      <c r="BD7067" s="120"/>
      <c r="BE7067" s="120"/>
      <c r="BF7067" s="120"/>
      <c r="BG7067" s="117"/>
      <c r="BH7067" s="117"/>
    </row>
    <row r="7068" spans="55:60" x14ac:dyDescent="0.2">
      <c r="BC7068" s="120"/>
      <c r="BD7068" s="120"/>
      <c r="BE7068" s="120"/>
      <c r="BF7068" s="120"/>
      <c r="BG7068" s="117"/>
      <c r="BH7068" s="117"/>
    </row>
    <row r="7069" spans="55:60" x14ac:dyDescent="0.2">
      <c r="BC7069" s="120"/>
      <c r="BD7069" s="120"/>
      <c r="BE7069" s="120"/>
      <c r="BF7069" s="120"/>
      <c r="BG7069" s="117"/>
      <c r="BH7069" s="117"/>
    </row>
    <row r="7070" spans="55:60" x14ac:dyDescent="0.2">
      <c r="BC7070" s="120"/>
      <c r="BD7070" s="120"/>
      <c r="BE7070" s="120"/>
      <c r="BF7070" s="120"/>
      <c r="BG7070" s="117"/>
      <c r="BH7070" s="117"/>
    </row>
    <row r="7071" spans="55:60" x14ac:dyDescent="0.2">
      <c r="BC7071" s="120"/>
      <c r="BD7071" s="120"/>
      <c r="BE7071" s="120"/>
      <c r="BF7071" s="120"/>
      <c r="BG7071" s="117"/>
      <c r="BH7071" s="117"/>
    </row>
    <row r="7072" spans="55:60" x14ac:dyDescent="0.2">
      <c r="BC7072" s="120"/>
      <c r="BD7072" s="120"/>
      <c r="BE7072" s="120"/>
      <c r="BF7072" s="120"/>
      <c r="BG7072" s="117"/>
      <c r="BH7072" s="117"/>
    </row>
    <row r="7073" spans="55:60" x14ac:dyDescent="0.2">
      <c r="BC7073" s="120"/>
      <c r="BD7073" s="120"/>
      <c r="BE7073" s="120"/>
      <c r="BF7073" s="120"/>
      <c r="BG7073" s="117"/>
      <c r="BH7073" s="117"/>
    </row>
    <row r="7074" spans="55:60" x14ac:dyDescent="0.2">
      <c r="BC7074" s="120"/>
      <c r="BD7074" s="120"/>
      <c r="BE7074" s="120"/>
      <c r="BF7074" s="120"/>
      <c r="BG7074" s="117"/>
      <c r="BH7074" s="117"/>
    </row>
    <row r="7075" spans="55:60" x14ac:dyDescent="0.2">
      <c r="BC7075" s="120"/>
      <c r="BD7075" s="120"/>
      <c r="BE7075" s="120"/>
      <c r="BF7075" s="120"/>
      <c r="BG7075" s="117"/>
      <c r="BH7075" s="117"/>
    </row>
    <row r="7076" spans="55:60" x14ac:dyDescent="0.2">
      <c r="BC7076" s="120"/>
      <c r="BD7076" s="120"/>
      <c r="BE7076" s="120"/>
      <c r="BF7076" s="120"/>
      <c r="BG7076" s="117"/>
      <c r="BH7076" s="117"/>
    </row>
    <row r="7077" spans="55:60" x14ac:dyDescent="0.2">
      <c r="BC7077" s="120"/>
      <c r="BD7077" s="120"/>
      <c r="BE7077" s="120"/>
      <c r="BF7077" s="120"/>
      <c r="BG7077" s="117"/>
      <c r="BH7077" s="117"/>
    </row>
    <row r="7078" spans="55:60" x14ac:dyDescent="0.2">
      <c r="BC7078" s="120"/>
      <c r="BD7078" s="120"/>
      <c r="BE7078" s="120"/>
      <c r="BF7078" s="120"/>
      <c r="BG7078" s="117"/>
      <c r="BH7078" s="117"/>
    </row>
    <row r="7079" spans="55:60" x14ac:dyDescent="0.2">
      <c r="BC7079" s="120"/>
      <c r="BD7079" s="120"/>
      <c r="BE7079" s="120"/>
      <c r="BF7079" s="120"/>
      <c r="BG7079" s="117"/>
      <c r="BH7079" s="117"/>
    </row>
    <row r="7080" spans="55:60" x14ac:dyDescent="0.2">
      <c r="BC7080" s="120"/>
      <c r="BD7080" s="120"/>
      <c r="BE7080" s="120"/>
      <c r="BF7080" s="120"/>
      <c r="BG7080" s="117"/>
      <c r="BH7080" s="117"/>
    </row>
    <row r="7081" spans="55:60" x14ac:dyDescent="0.2">
      <c r="BC7081" s="120"/>
      <c r="BD7081" s="120"/>
      <c r="BE7081" s="120"/>
      <c r="BF7081" s="120"/>
      <c r="BG7081" s="117"/>
      <c r="BH7081" s="117"/>
    </row>
    <row r="7082" spans="55:60" x14ac:dyDescent="0.2">
      <c r="BC7082" s="120"/>
      <c r="BD7082" s="120"/>
      <c r="BE7082" s="120"/>
      <c r="BF7082" s="120"/>
      <c r="BG7082" s="117"/>
      <c r="BH7082" s="117"/>
    </row>
    <row r="7083" spans="55:60" x14ac:dyDescent="0.2">
      <c r="BC7083" s="120"/>
      <c r="BD7083" s="120"/>
      <c r="BE7083" s="120"/>
      <c r="BF7083" s="120"/>
      <c r="BG7083" s="117"/>
      <c r="BH7083" s="117"/>
    </row>
    <row r="7084" spans="55:60" x14ac:dyDescent="0.2">
      <c r="BC7084" s="120"/>
      <c r="BD7084" s="120"/>
      <c r="BE7084" s="120"/>
      <c r="BF7084" s="120"/>
      <c r="BG7084" s="117"/>
      <c r="BH7084" s="117"/>
    </row>
    <row r="7085" spans="55:60" x14ac:dyDescent="0.2">
      <c r="BC7085" s="120"/>
      <c r="BD7085" s="120"/>
      <c r="BE7085" s="120"/>
      <c r="BF7085" s="120"/>
      <c r="BG7085" s="117"/>
      <c r="BH7085" s="117"/>
    </row>
    <row r="7086" spans="55:60" x14ac:dyDescent="0.2">
      <c r="BC7086" s="120"/>
      <c r="BD7086" s="120"/>
      <c r="BE7086" s="120"/>
      <c r="BF7086" s="120"/>
      <c r="BG7086" s="117"/>
      <c r="BH7086" s="117"/>
    </row>
    <row r="7087" spans="55:60" x14ac:dyDescent="0.2">
      <c r="BC7087" s="120"/>
      <c r="BD7087" s="120"/>
      <c r="BE7087" s="120"/>
      <c r="BF7087" s="120"/>
      <c r="BG7087" s="117"/>
      <c r="BH7087" s="117"/>
    </row>
    <row r="7088" spans="55:60" x14ac:dyDescent="0.2">
      <c r="BC7088" s="120"/>
      <c r="BD7088" s="120"/>
      <c r="BE7088" s="120"/>
      <c r="BF7088" s="120"/>
      <c r="BG7088" s="117"/>
      <c r="BH7088" s="117"/>
    </row>
    <row r="7089" spans="55:60" x14ac:dyDescent="0.2">
      <c r="BC7089" s="120"/>
      <c r="BD7089" s="120"/>
      <c r="BE7089" s="120"/>
      <c r="BF7089" s="120"/>
      <c r="BG7089" s="117"/>
      <c r="BH7089" s="117"/>
    </row>
    <row r="7090" spans="55:60" x14ac:dyDescent="0.2">
      <c r="BC7090" s="120"/>
      <c r="BD7090" s="120"/>
      <c r="BE7090" s="120"/>
      <c r="BF7090" s="120"/>
      <c r="BG7090" s="117"/>
      <c r="BH7090" s="117"/>
    </row>
    <row r="7091" spans="55:60" x14ac:dyDescent="0.2">
      <c r="BC7091" s="120"/>
      <c r="BD7091" s="120"/>
      <c r="BE7091" s="120"/>
      <c r="BF7091" s="120"/>
      <c r="BG7091" s="117"/>
      <c r="BH7091" s="117"/>
    </row>
    <row r="7092" spans="55:60" x14ac:dyDescent="0.2">
      <c r="BC7092" s="120"/>
      <c r="BD7092" s="120"/>
      <c r="BE7092" s="120"/>
      <c r="BF7092" s="120"/>
      <c r="BG7092" s="117"/>
      <c r="BH7092" s="117"/>
    </row>
    <row r="7093" spans="55:60" x14ac:dyDescent="0.2">
      <c r="BC7093" s="120"/>
      <c r="BD7093" s="120"/>
      <c r="BE7093" s="120"/>
      <c r="BF7093" s="120"/>
      <c r="BG7093" s="117"/>
      <c r="BH7093" s="117"/>
    </row>
    <row r="7094" spans="55:60" x14ac:dyDescent="0.2">
      <c r="BC7094" s="120"/>
      <c r="BD7094" s="120"/>
      <c r="BE7094" s="120"/>
      <c r="BF7094" s="120"/>
      <c r="BG7094" s="117"/>
      <c r="BH7094" s="117"/>
    </row>
    <row r="7095" spans="55:60" x14ac:dyDescent="0.2">
      <c r="BC7095" s="120"/>
      <c r="BD7095" s="120"/>
      <c r="BE7095" s="120"/>
      <c r="BF7095" s="120"/>
      <c r="BG7095" s="117"/>
      <c r="BH7095" s="117"/>
    </row>
    <row r="7096" spans="55:60" x14ac:dyDescent="0.2">
      <c r="BC7096" s="120"/>
      <c r="BD7096" s="120"/>
      <c r="BE7096" s="120"/>
      <c r="BF7096" s="120"/>
      <c r="BG7096" s="117"/>
      <c r="BH7096" s="117"/>
    </row>
    <row r="7097" spans="55:60" x14ac:dyDescent="0.2">
      <c r="BC7097" s="120"/>
      <c r="BD7097" s="120"/>
      <c r="BE7097" s="120"/>
      <c r="BF7097" s="120"/>
      <c r="BG7097" s="117"/>
      <c r="BH7097" s="117"/>
    </row>
    <row r="7098" spans="55:60" x14ac:dyDescent="0.2">
      <c r="BC7098" s="120"/>
      <c r="BD7098" s="120"/>
      <c r="BE7098" s="120"/>
      <c r="BF7098" s="120"/>
      <c r="BG7098" s="117"/>
      <c r="BH7098" s="117"/>
    </row>
    <row r="7099" spans="55:60" x14ac:dyDescent="0.2">
      <c r="BC7099" s="120"/>
      <c r="BD7099" s="120"/>
      <c r="BE7099" s="120"/>
      <c r="BF7099" s="120"/>
      <c r="BG7099" s="117"/>
      <c r="BH7099" s="117"/>
    </row>
    <row r="7100" spans="55:60" x14ac:dyDescent="0.2">
      <c r="BC7100" s="120"/>
      <c r="BD7100" s="120"/>
      <c r="BE7100" s="120"/>
      <c r="BF7100" s="120"/>
      <c r="BG7100" s="117"/>
      <c r="BH7100" s="117"/>
    </row>
    <row r="7101" spans="55:60" x14ac:dyDescent="0.2">
      <c r="BC7101" s="120"/>
      <c r="BD7101" s="120"/>
      <c r="BE7101" s="120"/>
      <c r="BF7101" s="120"/>
      <c r="BG7101" s="117"/>
      <c r="BH7101" s="117"/>
    </row>
    <row r="7102" spans="55:60" x14ac:dyDescent="0.2">
      <c r="BC7102" s="120"/>
      <c r="BD7102" s="120"/>
      <c r="BE7102" s="120"/>
      <c r="BF7102" s="120"/>
      <c r="BG7102" s="117"/>
      <c r="BH7102" s="117"/>
    </row>
    <row r="7103" spans="55:60" x14ac:dyDescent="0.2">
      <c r="BC7103" s="120"/>
      <c r="BD7103" s="120"/>
      <c r="BE7103" s="120"/>
      <c r="BF7103" s="120"/>
      <c r="BG7103" s="117"/>
      <c r="BH7103" s="117"/>
    </row>
    <row r="7104" spans="55:60" x14ac:dyDescent="0.2">
      <c r="BC7104" s="120"/>
      <c r="BD7104" s="120"/>
      <c r="BE7104" s="120"/>
      <c r="BF7104" s="120"/>
      <c r="BG7104" s="117"/>
      <c r="BH7104" s="117"/>
    </row>
    <row r="7105" spans="55:60" x14ac:dyDescent="0.2">
      <c r="BC7105" s="120"/>
      <c r="BD7105" s="120"/>
      <c r="BE7105" s="120"/>
      <c r="BF7105" s="120"/>
      <c r="BG7105" s="117"/>
      <c r="BH7105" s="117"/>
    </row>
    <row r="7106" spans="55:60" x14ac:dyDescent="0.2">
      <c r="BC7106" s="120"/>
      <c r="BD7106" s="120"/>
      <c r="BE7106" s="120"/>
      <c r="BF7106" s="120"/>
      <c r="BG7106" s="117"/>
      <c r="BH7106" s="117"/>
    </row>
    <row r="7107" spans="55:60" x14ac:dyDescent="0.2">
      <c r="BC7107" s="120"/>
      <c r="BD7107" s="120"/>
      <c r="BE7107" s="120"/>
      <c r="BF7107" s="120"/>
      <c r="BG7107" s="117"/>
      <c r="BH7107" s="117"/>
    </row>
    <row r="7108" spans="55:60" x14ac:dyDescent="0.2">
      <c r="BC7108" s="120"/>
      <c r="BD7108" s="120"/>
      <c r="BE7108" s="120"/>
      <c r="BF7108" s="120"/>
      <c r="BG7108" s="117"/>
      <c r="BH7108" s="117"/>
    </row>
    <row r="7109" spans="55:60" x14ac:dyDescent="0.2">
      <c r="BC7109" s="120"/>
      <c r="BD7109" s="120"/>
      <c r="BE7109" s="120"/>
      <c r="BF7109" s="120"/>
      <c r="BG7109" s="117"/>
      <c r="BH7109" s="117"/>
    </row>
    <row r="7110" spans="55:60" x14ac:dyDescent="0.2">
      <c r="BC7110" s="120"/>
      <c r="BD7110" s="120"/>
      <c r="BE7110" s="120"/>
      <c r="BF7110" s="120"/>
      <c r="BG7110" s="117"/>
      <c r="BH7110" s="117"/>
    </row>
    <row r="7111" spans="55:60" x14ac:dyDescent="0.2">
      <c r="BC7111" s="120"/>
      <c r="BD7111" s="120"/>
      <c r="BE7111" s="120"/>
      <c r="BF7111" s="120"/>
      <c r="BG7111" s="117"/>
      <c r="BH7111" s="117"/>
    </row>
    <row r="7112" spans="55:60" x14ac:dyDescent="0.2">
      <c r="BC7112" s="120"/>
      <c r="BD7112" s="120"/>
      <c r="BE7112" s="120"/>
      <c r="BF7112" s="120"/>
      <c r="BG7112" s="117"/>
      <c r="BH7112" s="117"/>
    </row>
    <row r="7113" spans="55:60" x14ac:dyDescent="0.2">
      <c r="BC7113" s="120"/>
      <c r="BD7113" s="120"/>
      <c r="BE7113" s="120"/>
      <c r="BF7113" s="120"/>
      <c r="BG7113" s="117"/>
      <c r="BH7113" s="117"/>
    </row>
    <row r="7114" spans="55:60" x14ac:dyDescent="0.2">
      <c r="BC7114" s="120"/>
      <c r="BD7114" s="120"/>
      <c r="BE7114" s="120"/>
      <c r="BF7114" s="120"/>
      <c r="BG7114" s="117"/>
      <c r="BH7114" s="117"/>
    </row>
    <row r="7115" spans="55:60" x14ac:dyDescent="0.2">
      <c r="BC7115" s="120"/>
      <c r="BD7115" s="120"/>
      <c r="BE7115" s="120"/>
      <c r="BF7115" s="120"/>
      <c r="BG7115" s="117"/>
      <c r="BH7115" s="117"/>
    </row>
    <row r="7116" spans="55:60" x14ac:dyDescent="0.2">
      <c r="BC7116" s="120"/>
      <c r="BD7116" s="120"/>
      <c r="BE7116" s="120"/>
      <c r="BF7116" s="120"/>
      <c r="BG7116" s="117"/>
      <c r="BH7116" s="117"/>
    </row>
    <row r="7117" spans="55:60" x14ac:dyDescent="0.2">
      <c r="BC7117" s="120"/>
      <c r="BD7117" s="120"/>
      <c r="BE7117" s="120"/>
      <c r="BF7117" s="120"/>
      <c r="BG7117" s="117"/>
      <c r="BH7117" s="117"/>
    </row>
    <row r="7118" spans="55:60" x14ac:dyDescent="0.2">
      <c r="BC7118" s="120"/>
      <c r="BD7118" s="120"/>
      <c r="BE7118" s="120"/>
      <c r="BF7118" s="120"/>
      <c r="BG7118" s="117"/>
      <c r="BH7118" s="117"/>
    </row>
    <row r="7119" spans="55:60" x14ac:dyDescent="0.2">
      <c r="BC7119" s="120"/>
      <c r="BD7119" s="120"/>
      <c r="BE7119" s="120"/>
      <c r="BF7119" s="120"/>
      <c r="BG7119" s="117"/>
      <c r="BH7119" s="117"/>
    </row>
    <row r="7120" spans="55:60" x14ac:dyDescent="0.2">
      <c r="BC7120" s="120"/>
      <c r="BD7120" s="120"/>
      <c r="BE7120" s="120"/>
      <c r="BF7120" s="120"/>
      <c r="BG7120" s="117"/>
      <c r="BH7120" s="117"/>
    </row>
    <row r="7121" spans="55:60" x14ac:dyDescent="0.2">
      <c r="BC7121" s="120"/>
      <c r="BD7121" s="120"/>
      <c r="BE7121" s="120"/>
      <c r="BF7121" s="120"/>
      <c r="BG7121" s="117"/>
      <c r="BH7121" s="117"/>
    </row>
    <row r="7122" spans="55:60" x14ac:dyDescent="0.2">
      <c r="BC7122" s="120"/>
      <c r="BD7122" s="120"/>
      <c r="BE7122" s="120"/>
      <c r="BF7122" s="120"/>
      <c r="BG7122" s="117"/>
      <c r="BH7122" s="117"/>
    </row>
    <row r="7123" spans="55:60" x14ac:dyDescent="0.2">
      <c r="BC7123" s="120"/>
      <c r="BD7123" s="120"/>
      <c r="BE7123" s="120"/>
      <c r="BF7123" s="120"/>
      <c r="BG7123" s="117"/>
      <c r="BH7123" s="117"/>
    </row>
    <row r="7124" spans="55:60" x14ac:dyDescent="0.2">
      <c r="BC7124" s="120"/>
      <c r="BD7124" s="120"/>
      <c r="BE7124" s="120"/>
      <c r="BF7124" s="120"/>
      <c r="BG7124" s="117"/>
      <c r="BH7124" s="117"/>
    </row>
    <row r="7125" spans="55:60" x14ac:dyDescent="0.2">
      <c r="BC7125" s="120"/>
      <c r="BD7125" s="120"/>
      <c r="BE7125" s="120"/>
      <c r="BF7125" s="120"/>
      <c r="BG7125" s="117"/>
      <c r="BH7125" s="117"/>
    </row>
    <row r="7126" spans="55:60" x14ac:dyDescent="0.2">
      <c r="BC7126" s="120"/>
      <c r="BD7126" s="120"/>
      <c r="BE7126" s="120"/>
      <c r="BF7126" s="120"/>
      <c r="BG7126" s="117"/>
      <c r="BH7126" s="117"/>
    </row>
    <row r="7127" spans="55:60" x14ac:dyDescent="0.2">
      <c r="BC7127" s="120"/>
      <c r="BD7127" s="120"/>
      <c r="BE7127" s="120"/>
      <c r="BF7127" s="120"/>
      <c r="BG7127" s="117"/>
      <c r="BH7127" s="117"/>
    </row>
    <row r="7128" spans="55:60" x14ac:dyDescent="0.2">
      <c r="BC7128" s="120"/>
      <c r="BD7128" s="120"/>
      <c r="BE7128" s="120"/>
      <c r="BF7128" s="120"/>
      <c r="BG7128" s="117"/>
      <c r="BH7128" s="117"/>
    </row>
    <row r="7129" spans="55:60" x14ac:dyDescent="0.2">
      <c r="BC7129" s="120"/>
      <c r="BD7129" s="120"/>
      <c r="BE7129" s="120"/>
      <c r="BF7129" s="120"/>
      <c r="BG7129" s="117"/>
      <c r="BH7129" s="117"/>
    </row>
    <row r="7130" spans="55:60" x14ac:dyDescent="0.2">
      <c r="BC7130" s="120"/>
      <c r="BD7130" s="120"/>
      <c r="BE7130" s="120"/>
      <c r="BF7130" s="120"/>
      <c r="BG7130" s="117"/>
      <c r="BH7130" s="117"/>
    </row>
    <row r="7131" spans="55:60" x14ac:dyDescent="0.2">
      <c r="BC7131" s="120"/>
      <c r="BD7131" s="120"/>
      <c r="BE7131" s="120"/>
      <c r="BF7131" s="120"/>
      <c r="BG7131" s="117"/>
      <c r="BH7131" s="117"/>
    </row>
    <row r="7132" spans="55:60" x14ac:dyDescent="0.2">
      <c r="BC7132" s="120"/>
      <c r="BD7132" s="120"/>
      <c r="BE7132" s="120"/>
      <c r="BF7132" s="120"/>
      <c r="BG7132" s="117"/>
      <c r="BH7132" s="117"/>
    </row>
    <row r="7133" spans="55:60" x14ac:dyDescent="0.2">
      <c r="BC7133" s="120"/>
      <c r="BD7133" s="120"/>
      <c r="BE7133" s="120"/>
      <c r="BF7133" s="120"/>
      <c r="BG7133" s="117"/>
      <c r="BH7133" s="117"/>
    </row>
    <row r="7134" spans="55:60" x14ac:dyDescent="0.2">
      <c r="BC7134" s="120"/>
      <c r="BD7134" s="120"/>
      <c r="BE7134" s="120"/>
      <c r="BF7134" s="120"/>
      <c r="BG7134" s="117"/>
      <c r="BH7134" s="117"/>
    </row>
    <row r="7135" spans="55:60" x14ac:dyDescent="0.2">
      <c r="BC7135" s="120"/>
      <c r="BD7135" s="120"/>
      <c r="BE7135" s="120"/>
      <c r="BF7135" s="120"/>
      <c r="BG7135" s="117"/>
      <c r="BH7135" s="117"/>
    </row>
    <row r="7136" spans="55:60" x14ac:dyDescent="0.2">
      <c r="BC7136" s="120"/>
      <c r="BD7136" s="120"/>
      <c r="BE7136" s="120"/>
      <c r="BF7136" s="120"/>
      <c r="BG7136" s="117"/>
      <c r="BH7136" s="117"/>
    </row>
    <row r="7137" spans="55:60" x14ac:dyDescent="0.2">
      <c r="BC7137" s="120"/>
      <c r="BD7137" s="120"/>
      <c r="BE7137" s="120"/>
      <c r="BF7137" s="120"/>
      <c r="BG7137" s="117"/>
      <c r="BH7137" s="117"/>
    </row>
    <row r="7138" spans="55:60" x14ac:dyDescent="0.2">
      <c r="BC7138" s="120"/>
      <c r="BD7138" s="120"/>
      <c r="BE7138" s="120"/>
      <c r="BF7138" s="120"/>
      <c r="BG7138" s="117"/>
      <c r="BH7138" s="117"/>
    </row>
    <row r="7139" spans="55:60" x14ac:dyDescent="0.2">
      <c r="BC7139" s="120"/>
      <c r="BD7139" s="120"/>
      <c r="BE7139" s="120"/>
      <c r="BF7139" s="120"/>
      <c r="BG7139" s="117"/>
      <c r="BH7139" s="117"/>
    </row>
    <row r="7140" spans="55:60" x14ac:dyDescent="0.2">
      <c r="BC7140" s="120"/>
      <c r="BD7140" s="120"/>
      <c r="BE7140" s="120"/>
      <c r="BF7140" s="120"/>
      <c r="BG7140" s="117"/>
      <c r="BH7140" s="117"/>
    </row>
    <row r="7141" spans="55:60" x14ac:dyDescent="0.2">
      <c r="BC7141" s="120"/>
      <c r="BD7141" s="120"/>
      <c r="BE7141" s="120"/>
      <c r="BF7141" s="120"/>
      <c r="BG7141" s="117"/>
      <c r="BH7141" s="117"/>
    </row>
    <row r="7142" spans="55:60" x14ac:dyDescent="0.2">
      <c r="BC7142" s="120"/>
      <c r="BD7142" s="120"/>
      <c r="BE7142" s="120"/>
      <c r="BF7142" s="120"/>
      <c r="BG7142" s="117"/>
      <c r="BH7142" s="117"/>
    </row>
    <row r="7143" spans="55:60" x14ac:dyDescent="0.2">
      <c r="BC7143" s="120"/>
      <c r="BD7143" s="120"/>
      <c r="BE7143" s="120"/>
      <c r="BF7143" s="120"/>
      <c r="BG7143" s="117"/>
      <c r="BH7143" s="117"/>
    </row>
    <row r="7144" spans="55:60" x14ac:dyDescent="0.2">
      <c r="BC7144" s="120"/>
      <c r="BD7144" s="120"/>
      <c r="BE7144" s="120"/>
      <c r="BF7144" s="120"/>
      <c r="BG7144" s="117"/>
      <c r="BH7144" s="117"/>
    </row>
    <row r="7145" spans="55:60" x14ac:dyDescent="0.2">
      <c r="BC7145" s="120"/>
      <c r="BD7145" s="120"/>
      <c r="BE7145" s="120"/>
      <c r="BF7145" s="120"/>
      <c r="BG7145" s="117"/>
      <c r="BH7145" s="117"/>
    </row>
    <row r="7146" spans="55:60" x14ac:dyDescent="0.2">
      <c r="BC7146" s="120"/>
      <c r="BD7146" s="120"/>
      <c r="BE7146" s="120"/>
      <c r="BF7146" s="120"/>
      <c r="BG7146" s="117"/>
      <c r="BH7146" s="117"/>
    </row>
    <row r="7147" spans="55:60" x14ac:dyDescent="0.2">
      <c r="BC7147" s="120"/>
      <c r="BD7147" s="120"/>
      <c r="BE7147" s="120"/>
      <c r="BF7147" s="120"/>
      <c r="BG7147" s="117"/>
      <c r="BH7147" s="117"/>
    </row>
    <row r="7148" spans="55:60" x14ac:dyDescent="0.2">
      <c r="BC7148" s="120"/>
      <c r="BD7148" s="120"/>
      <c r="BE7148" s="120"/>
      <c r="BF7148" s="120"/>
      <c r="BG7148" s="117"/>
      <c r="BH7148" s="117"/>
    </row>
    <row r="7149" spans="55:60" x14ac:dyDescent="0.2">
      <c r="BC7149" s="120"/>
      <c r="BD7149" s="120"/>
      <c r="BE7149" s="120"/>
      <c r="BF7149" s="120"/>
      <c r="BG7149" s="117"/>
      <c r="BH7149" s="117"/>
    </row>
    <row r="7150" spans="55:60" x14ac:dyDescent="0.2">
      <c r="BC7150" s="120"/>
      <c r="BD7150" s="120"/>
      <c r="BE7150" s="120"/>
      <c r="BF7150" s="120"/>
      <c r="BG7150" s="117"/>
      <c r="BH7150" s="117"/>
    </row>
    <row r="7151" spans="55:60" x14ac:dyDescent="0.2">
      <c r="BC7151" s="120"/>
      <c r="BD7151" s="120"/>
      <c r="BE7151" s="120"/>
      <c r="BF7151" s="120"/>
      <c r="BG7151" s="117"/>
      <c r="BH7151" s="117"/>
    </row>
    <row r="7152" spans="55:60" x14ac:dyDescent="0.2">
      <c r="BC7152" s="120"/>
      <c r="BD7152" s="120"/>
      <c r="BE7152" s="120"/>
      <c r="BF7152" s="120"/>
      <c r="BG7152" s="117"/>
      <c r="BH7152" s="117"/>
    </row>
    <row r="7153" spans="55:60" x14ac:dyDescent="0.2">
      <c r="BC7153" s="120"/>
      <c r="BD7153" s="120"/>
      <c r="BE7153" s="120"/>
      <c r="BF7153" s="120"/>
      <c r="BG7153" s="117"/>
      <c r="BH7153" s="117"/>
    </row>
    <row r="7154" spans="55:60" x14ac:dyDescent="0.2">
      <c r="BC7154" s="120"/>
      <c r="BD7154" s="120"/>
      <c r="BE7154" s="120"/>
      <c r="BF7154" s="120"/>
      <c r="BG7154" s="117"/>
      <c r="BH7154" s="117"/>
    </row>
    <row r="7155" spans="55:60" x14ac:dyDescent="0.2">
      <c r="BC7155" s="120"/>
      <c r="BD7155" s="120"/>
      <c r="BE7155" s="120"/>
      <c r="BF7155" s="120"/>
      <c r="BG7155" s="117"/>
      <c r="BH7155" s="117"/>
    </row>
    <row r="7156" spans="55:60" x14ac:dyDescent="0.2">
      <c r="BC7156" s="120"/>
      <c r="BD7156" s="120"/>
      <c r="BE7156" s="120"/>
      <c r="BF7156" s="120"/>
      <c r="BG7156" s="117"/>
      <c r="BH7156" s="117"/>
    </row>
    <row r="7157" spans="55:60" x14ac:dyDescent="0.2">
      <c r="BC7157" s="120"/>
      <c r="BD7157" s="120"/>
      <c r="BE7157" s="120"/>
      <c r="BF7157" s="120"/>
      <c r="BG7157" s="117"/>
      <c r="BH7157" s="117"/>
    </row>
    <row r="7158" spans="55:60" x14ac:dyDescent="0.2">
      <c r="BC7158" s="120"/>
      <c r="BD7158" s="120"/>
      <c r="BE7158" s="120"/>
      <c r="BF7158" s="120"/>
      <c r="BG7158" s="117"/>
      <c r="BH7158" s="117"/>
    </row>
    <row r="7159" spans="55:60" x14ac:dyDescent="0.2">
      <c r="BC7159" s="120"/>
      <c r="BD7159" s="120"/>
      <c r="BE7159" s="120"/>
      <c r="BF7159" s="120"/>
      <c r="BG7159" s="117"/>
      <c r="BH7159" s="117"/>
    </row>
    <row r="7160" spans="55:60" x14ac:dyDescent="0.2">
      <c r="BC7160" s="120"/>
      <c r="BD7160" s="120"/>
      <c r="BE7160" s="120"/>
      <c r="BF7160" s="120"/>
      <c r="BG7160" s="117"/>
      <c r="BH7160" s="117"/>
    </row>
    <row r="7161" spans="55:60" x14ac:dyDescent="0.2">
      <c r="BC7161" s="120"/>
      <c r="BD7161" s="120"/>
      <c r="BE7161" s="120"/>
      <c r="BF7161" s="120"/>
      <c r="BG7161" s="117"/>
      <c r="BH7161" s="117"/>
    </row>
    <row r="7162" spans="55:60" x14ac:dyDescent="0.2">
      <c r="BC7162" s="120"/>
      <c r="BD7162" s="120"/>
      <c r="BE7162" s="120"/>
      <c r="BF7162" s="120"/>
      <c r="BG7162" s="117"/>
      <c r="BH7162" s="117"/>
    </row>
    <row r="7163" spans="55:60" x14ac:dyDescent="0.2">
      <c r="BC7163" s="120"/>
      <c r="BD7163" s="120"/>
      <c r="BE7163" s="120"/>
      <c r="BF7163" s="120"/>
      <c r="BG7163" s="117"/>
      <c r="BH7163" s="117"/>
    </row>
    <row r="7164" spans="55:60" x14ac:dyDescent="0.2">
      <c r="BC7164" s="120"/>
      <c r="BD7164" s="120"/>
      <c r="BE7164" s="120"/>
      <c r="BF7164" s="120"/>
      <c r="BG7164" s="117"/>
      <c r="BH7164" s="117"/>
    </row>
    <row r="7165" spans="55:60" x14ac:dyDescent="0.2">
      <c r="BC7165" s="120"/>
      <c r="BD7165" s="120"/>
      <c r="BE7165" s="120"/>
      <c r="BF7165" s="120"/>
      <c r="BG7165" s="117"/>
      <c r="BH7165" s="117"/>
    </row>
    <row r="7166" spans="55:60" x14ac:dyDescent="0.2">
      <c r="BC7166" s="120"/>
      <c r="BD7166" s="120"/>
      <c r="BE7166" s="120"/>
      <c r="BF7166" s="120"/>
      <c r="BG7166" s="117"/>
      <c r="BH7166" s="117"/>
    </row>
    <row r="7167" spans="55:60" x14ac:dyDescent="0.2">
      <c r="BC7167" s="120"/>
      <c r="BD7167" s="120"/>
      <c r="BE7167" s="120"/>
      <c r="BF7167" s="120"/>
      <c r="BG7167" s="117"/>
      <c r="BH7167" s="117"/>
    </row>
    <row r="7168" spans="55:60" x14ac:dyDescent="0.2">
      <c r="BC7168" s="120"/>
      <c r="BD7168" s="120"/>
      <c r="BE7168" s="120"/>
      <c r="BF7168" s="120"/>
      <c r="BG7168" s="117"/>
      <c r="BH7168" s="117"/>
    </row>
    <row r="7169" spans="55:60" x14ac:dyDescent="0.2">
      <c r="BC7169" s="120"/>
      <c r="BD7169" s="120"/>
      <c r="BE7169" s="120"/>
      <c r="BF7169" s="120"/>
      <c r="BG7169" s="117"/>
      <c r="BH7169" s="117"/>
    </row>
    <row r="7170" spans="55:60" x14ac:dyDescent="0.2">
      <c r="BC7170" s="120"/>
      <c r="BD7170" s="120"/>
      <c r="BE7170" s="120"/>
      <c r="BF7170" s="120"/>
      <c r="BG7170" s="117"/>
      <c r="BH7170" s="117"/>
    </row>
    <row r="7171" spans="55:60" x14ac:dyDescent="0.2">
      <c r="BC7171" s="120"/>
      <c r="BD7171" s="120"/>
      <c r="BE7171" s="120"/>
      <c r="BF7171" s="120"/>
      <c r="BG7171" s="117"/>
      <c r="BH7171" s="117"/>
    </row>
    <row r="7172" spans="55:60" x14ac:dyDescent="0.2">
      <c r="BC7172" s="120"/>
      <c r="BD7172" s="120"/>
      <c r="BE7172" s="120"/>
      <c r="BF7172" s="120"/>
      <c r="BG7172" s="117"/>
      <c r="BH7172" s="117"/>
    </row>
    <row r="7173" spans="55:60" x14ac:dyDescent="0.2">
      <c r="BC7173" s="120"/>
      <c r="BD7173" s="120"/>
      <c r="BE7173" s="120"/>
      <c r="BF7173" s="120"/>
      <c r="BG7173" s="117"/>
      <c r="BH7173" s="117"/>
    </row>
    <row r="7174" spans="55:60" x14ac:dyDescent="0.2">
      <c r="BC7174" s="120"/>
      <c r="BD7174" s="120"/>
      <c r="BE7174" s="120"/>
      <c r="BF7174" s="120"/>
      <c r="BG7174" s="117"/>
      <c r="BH7174" s="117"/>
    </row>
    <row r="7175" spans="55:60" x14ac:dyDescent="0.2">
      <c r="BC7175" s="120"/>
      <c r="BD7175" s="120"/>
      <c r="BE7175" s="120"/>
      <c r="BF7175" s="120"/>
      <c r="BG7175" s="117"/>
      <c r="BH7175" s="117"/>
    </row>
    <row r="7176" spans="55:60" x14ac:dyDescent="0.2">
      <c r="BC7176" s="120"/>
      <c r="BD7176" s="120"/>
      <c r="BE7176" s="120"/>
      <c r="BF7176" s="120"/>
      <c r="BG7176" s="117"/>
      <c r="BH7176" s="117"/>
    </row>
    <row r="7177" spans="55:60" x14ac:dyDescent="0.2">
      <c r="BC7177" s="120"/>
      <c r="BD7177" s="120"/>
      <c r="BE7177" s="120"/>
      <c r="BF7177" s="120"/>
      <c r="BG7177" s="117"/>
      <c r="BH7177" s="117"/>
    </row>
    <row r="7178" spans="55:60" x14ac:dyDescent="0.2">
      <c r="BC7178" s="120"/>
      <c r="BD7178" s="120"/>
      <c r="BE7178" s="120"/>
      <c r="BF7178" s="120"/>
      <c r="BG7178" s="117"/>
      <c r="BH7178" s="117"/>
    </row>
    <row r="7179" spans="55:60" x14ac:dyDescent="0.2">
      <c r="BC7179" s="120"/>
      <c r="BD7179" s="120"/>
      <c r="BE7179" s="120"/>
      <c r="BF7179" s="120"/>
      <c r="BG7179" s="117"/>
      <c r="BH7179" s="117"/>
    </row>
    <row r="7180" spans="55:60" x14ac:dyDescent="0.2">
      <c r="BC7180" s="120"/>
      <c r="BD7180" s="120"/>
      <c r="BE7180" s="120"/>
      <c r="BF7180" s="120"/>
      <c r="BG7180" s="117"/>
      <c r="BH7180" s="117"/>
    </row>
    <row r="7181" spans="55:60" x14ac:dyDescent="0.2">
      <c r="BC7181" s="120"/>
      <c r="BD7181" s="120"/>
      <c r="BE7181" s="120"/>
      <c r="BF7181" s="120"/>
      <c r="BG7181" s="117"/>
      <c r="BH7181" s="117"/>
    </row>
    <row r="7182" spans="55:60" x14ac:dyDescent="0.2">
      <c r="BC7182" s="120"/>
      <c r="BD7182" s="120"/>
      <c r="BE7182" s="120"/>
      <c r="BF7182" s="120"/>
      <c r="BG7182" s="117"/>
      <c r="BH7182" s="117"/>
    </row>
    <row r="7183" spans="55:60" x14ac:dyDescent="0.2">
      <c r="BC7183" s="120"/>
      <c r="BD7183" s="120"/>
      <c r="BE7183" s="120"/>
      <c r="BF7183" s="120"/>
      <c r="BG7183" s="117"/>
      <c r="BH7183" s="117"/>
    </row>
    <row r="7184" spans="55:60" x14ac:dyDescent="0.2">
      <c r="BC7184" s="120"/>
      <c r="BD7184" s="120"/>
      <c r="BE7184" s="120"/>
      <c r="BF7184" s="120"/>
      <c r="BG7184" s="117"/>
      <c r="BH7184" s="117"/>
    </row>
    <row r="7185" spans="55:60" x14ac:dyDescent="0.2">
      <c r="BC7185" s="120"/>
      <c r="BD7185" s="120"/>
      <c r="BE7185" s="120"/>
      <c r="BF7185" s="120"/>
      <c r="BG7185" s="117"/>
      <c r="BH7185" s="117"/>
    </row>
    <row r="7186" spans="55:60" x14ac:dyDescent="0.2">
      <c r="BC7186" s="120"/>
      <c r="BD7186" s="120"/>
      <c r="BE7186" s="120"/>
      <c r="BF7186" s="120"/>
      <c r="BG7186" s="117"/>
      <c r="BH7186" s="117"/>
    </row>
    <row r="7187" spans="55:60" x14ac:dyDescent="0.2">
      <c r="BC7187" s="120"/>
      <c r="BD7187" s="120"/>
      <c r="BE7187" s="120"/>
      <c r="BF7187" s="120"/>
      <c r="BG7187" s="117"/>
      <c r="BH7187" s="117"/>
    </row>
    <row r="7188" spans="55:60" x14ac:dyDescent="0.2">
      <c r="BC7188" s="120"/>
      <c r="BD7188" s="120"/>
      <c r="BE7188" s="120"/>
      <c r="BF7188" s="120"/>
      <c r="BG7188" s="117"/>
      <c r="BH7188" s="117"/>
    </row>
    <row r="7189" spans="55:60" x14ac:dyDescent="0.2">
      <c r="BC7189" s="120"/>
      <c r="BD7189" s="120"/>
      <c r="BE7189" s="120"/>
      <c r="BF7189" s="120"/>
      <c r="BG7189" s="117"/>
      <c r="BH7189" s="117"/>
    </row>
    <row r="7190" spans="55:60" x14ac:dyDescent="0.2">
      <c r="BC7190" s="120"/>
      <c r="BD7190" s="120"/>
      <c r="BE7190" s="120"/>
      <c r="BF7190" s="120"/>
      <c r="BG7190" s="117"/>
      <c r="BH7190" s="117"/>
    </row>
    <row r="7191" spans="55:60" x14ac:dyDescent="0.2">
      <c r="BC7191" s="120"/>
      <c r="BD7191" s="120"/>
      <c r="BE7191" s="120"/>
      <c r="BF7191" s="120"/>
      <c r="BG7191" s="117"/>
      <c r="BH7191" s="117"/>
    </row>
    <row r="7192" spans="55:60" x14ac:dyDescent="0.2">
      <c r="BC7192" s="120"/>
      <c r="BD7192" s="120"/>
      <c r="BE7192" s="120"/>
      <c r="BF7192" s="120"/>
      <c r="BG7192" s="117"/>
      <c r="BH7192" s="117"/>
    </row>
    <row r="7193" spans="55:60" x14ac:dyDescent="0.2">
      <c r="BC7193" s="120"/>
      <c r="BD7193" s="120"/>
      <c r="BE7193" s="120"/>
      <c r="BF7193" s="120"/>
      <c r="BG7193" s="117"/>
      <c r="BH7193" s="117"/>
    </row>
    <row r="7194" spans="55:60" x14ac:dyDescent="0.2">
      <c r="BC7194" s="120"/>
      <c r="BD7194" s="120"/>
      <c r="BE7194" s="120"/>
      <c r="BF7194" s="120"/>
      <c r="BG7194" s="117"/>
      <c r="BH7194" s="117"/>
    </row>
    <row r="7195" spans="55:60" x14ac:dyDescent="0.2">
      <c r="BC7195" s="120"/>
      <c r="BD7195" s="120"/>
      <c r="BE7195" s="120"/>
      <c r="BF7195" s="120"/>
      <c r="BG7195" s="117"/>
      <c r="BH7195" s="117"/>
    </row>
    <row r="7196" spans="55:60" x14ac:dyDescent="0.2">
      <c r="BC7196" s="120"/>
      <c r="BD7196" s="120"/>
      <c r="BE7196" s="120"/>
      <c r="BF7196" s="120"/>
      <c r="BG7196" s="117"/>
      <c r="BH7196" s="117"/>
    </row>
    <row r="7197" spans="55:60" x14ac:dyDescent="0.2">
      <c r="BC7197" s="120"/>
      <c r="BD7197" s="120"/>
      <c r="BE7197" s="120"/>
      <c r="BF7197" s="120"/>
      <c r="BG7197" s="117"/>
      <c r="BH7197" s="117"/>
    </row>
    <row r="7198" spans="55:60" x14ac:dyDescent="0.2">
      <c r="BC7198" s="120"/>
      <c r="BD7198" s="120"/>
      <c r="BE7198" s="120"/>
      <c r="BF7198" s="120"/>
      <c r="BG7198" s="117"/>
      <c r="BH7198" s="117"/>
    </row>
    <row r="7199" spans="55:60" x14ac:dyDescent="0.2">
      <c r="BC7199" s="120"/>
      <c r="BD7199" s="120"/>
      <c r="BE7199" s="120"/>
      <c r="BF7199" s="120"/>
      <c r="BG7199" s="117"/>
      <c r="BH7199" s="117"/>
    </row>
    <row r="7200" spans="55:60" x14ac:dyDescent="0.2">
      <c r="BC7200" s="120"/>
      <c r="BD7200" s="120"/>
      <c r="BE7200" s="120"/>
      <c r="BF7200" s="120"/>
      <c r="BG7200" s="117"/>
      <c r="BH7200" s="117"/>
    </row>
    <row r="7201" spans="55:60" x14ac:dyDescent="0.2">
      <c r="BC7201" s="120"/>
      <c r="BD7201" s="120"/>
      <c r="BE7201" s="120"/>
      <c r="BF7201" s="120"/>
      <c r="BG7201" s="117"/>
      <c r="BH7201" s="117"/>
    </row>
    <row r="7202" spans="55:60" x14ac:dyDescent="0.2">
      <c r="BC7202" s="120"/>
      <c r="BD7202" s="120"/>
      <c r="BE7202" s="120"/>
      <c r="BF7202" s="120"/>
      <c r="BG7202" s="117"/>
      <c r="BH7202" s="117"/>
    </row>
    <row r="7203" spans="55:60" x14ac:dyDescent="0.2">
      <c r="BC7203" s="120"/>
      <c r="BD7203" s="120"/>
      <c r="BE7203" s="120"/>
      <c r="BF7203" s="120"/>
      <c r="BG7203" s="117"/>
      <c r="BH7203" s="117"/>
    </row>
    <row r="7204" spans="55:60" x14ac:dyDescent="0.2">
      <c r="BC7204" s="120"/>
      <c r="BD7204" s="120"/>
      <c r="BE7204" s="120"/>
      <c r="BF7204" s="120"/>
      <c r="BG7204" s="117"/>
      <c r="BH7204" s="117"/>
    </row>
    <row r="7205" spans="55:60" x14ac:dyDescent="0.2">
      <c r="BC7205" s="120"/>
      <c r="BD7205" s="120"/>
      <c r="BE7205" s="120"/>
      <c r="BF7205" s="120"/>
      <c r="BG7205" s="117"/>
      <c r="BH7205" s="117"/>
    </row>
    <row r="7206" spans="55:60" x14ac:dyDescent="0.2">
      <c r="BC7206" s="120"/>
      <c r="BD7206" s="120"/>
      <c r="BE7206" s="120"/>
      <c r="BF7206" s="120"/>
      <c r="BG7206" s="117"/>
      <c r="BH7206" s="117"/>
    </row>
    <row r="7207" spans="55:60" x14ac:dyDescent="0.2">
      <c r="BC7207" s="120"/>
      <c r="BD7207" s="120"/>
      <c r="BE7207" s="120"/>
      <c r="BF7207" s="120"/>
      <c r="BG7207" s="117"/>
      <c r="BH7207" s="117"/>
    </row>
    <row r="7208" spans="55:60" x14ac:dyDescent="0.2">
      <c r="BC7208" s="120"/>
      <c r="BD7208" s="120"/>
      <c r="BE7208" s="120"/>
      <c r="BF7208" s="120"/>
      <c r="BG7208" s="117"/>
      <c r="BH7208" s="117"/>
    </row>
    <row r="7209" spans="55:60" x14ac:dyDescent="0.2">
      <c r="BC7209" s="120"/>
      <c r="BD7209" s="120"/>
      <c r="BE7209" s="120"/>
      <c r="BF7209" s="120"/>
      <c r="BG7209" s="117"/>
      <c r="BH7209" s="117"/>
    </row>
    <row r="7210" spans="55:60" x14ac:dyDescent="0.2">
      <c r="BC7210" s="120"/>
      <c r="BD7210" s="120"/>
      <c r="BE7210" s="120"/>
      <c r="BF7210" s="120"/>
      <c r="BG7210" s="117"/>
      <c r="BH7210" s="117"/>
    </row>
    <row r="7211" spans="55:60" x14ac:dyDescent="0.2">
      <c r="BC7211" s="120"/>
      <c r="BD7211" s="120"/>
      <c r="BE7211" s="120"/>
      <c r="BF7211" s="120"/>
      <c r="BG7211" s="117"/>
      <c r="BH7211" s="117"/>
    </row>
    <row r="7212" spans="55:60" x14ac:dyDescent="0.2">
      <c r="BC7212" s="120"/>
      <c r="BD7212" s="120"/>
      <c r="BE7212" s="120"/>
      <c r="BF7212" s="120"/>
      <c r="BG7212" s="117"/>
      <c r="BH7212" s="117"/>
    </row>
    <row r="7213" spans="55:60" x14ac:dyDescent="0.2">
      <c r="BC7213" s="120"/>
      <c r="BD7213" s="120"/>
      <c r="BE7213" s="120"/>
      <c r="BF7213" s="120"/>
      <c r="BG7213" s="117"/>
      <c r="BH7213" s="117"/>
    </row>
    <row r="7214" spans="55:60" x14ac:dyDescent="0.2">
      <c r="BC7214" s="120"/>
      <c r="BD7214" s="120"/>
      <c r="BE7214" s="120"/>
      <c r="BF7214" s="120"/>
      <c r="BG7214" s="117"/>
      <c r="BH7214" s="117"/>
    </row>
    <row r="7215" spans="55:60" x14ac:dyDescent="0.2">
      <c r="BC7215" s="120"/>
      <c r="BD7215" s="120"/>
      <c r="BE7215" s="120"/>
      <c r="BF7215" s="120"/>
      <c r="BG7215" s="117"/>
      <c r="BH7215" s="117"/>
    </row>
    <row r="7216" spans="55:60" x14ac:dyDescent="0.2">
      <c r="BC7216" s="120"/>
      <c r="BD7216" s="120"/>
      <c r="BE7216" s="120"/>
      <c r="BF7216" s="120"/>
      <c r="BG7216" s="117"/>
      <c r="BH7216" s="117"/>
    </row>
    <row r="7217" spans="55:60" x14ac:dyDescent="0.2">
      <c r="BC7217" s="120"/>
      <c r="BD7217" s="120"/>
      <c r="BE7217" s="120"/>
      <c r="BF7217" s="120"/>
      <c r="BG7217" s="117"/>
      <c r="BH7217" s="117"/>
    </row>
    <row r="7218" spans="55:60" x14ac:dyDescent="0.2">
      <c r="BC7218" s="120"/>
      <c r="BD7218" s="120"/>
      <c r="BE7218" s="120"/>
      <c r="BF7218" s="120"/>
      <c r="BG7218" s="117"/>
      <c r="BH7218" s="117"/>
    </row>
    <row r="7219" spans="55:60" x14ac:dyDescent="0.2">
      <c r="BC7219" s="120"/>
      <c r="BD7219" s="120"/>
      <c r="BE7219" s="120"/>
      <c r="BF7219" s="120"/>
      <c r="BG7219" s="117"/>
      <c r="BH7219" s="117"/>
    </row>
    <row r="7220" spans="55:60" x14ac:dyDescent="0.2">
      <c r="BC7220" s="120"/>
      <c r="BD7220" s="120"/>
      <c r="BE7220" s="120"/>
      <c r="BF7220" s="120"/>
      <c r="BG7220" s="117"/>
      <c r="BH7220" s="117"/>
    </row>
    <row r="7221" spans="55:60" x14ac:dyDescent="0.2">
      <c r="BC7221" s="120"/>
      <c r="BD7221" s="120"/>
      <c r="BE7221" s="120"/>
      <c r="BF7221" s="120"/>
      <c r="BG7221" s="117"/>
      <c r="BH7221" s="117"/>
    </row>
    <row r="7222" spans="55:60" x14ac:dyDescent="0.2">
      <c r="BC7222" s="120"/>
      <c r="BD7222" s="120"/>
      <c r="BE7222" s="120"/>
      <c r="BF7222" s="120"/>
      <c r="BG7222" s="117"/>
      <c r="BH7222" s="117"/>
    </row>
    <row r="7223" spans="55:60" x14ac:dyDescent="0.2">
      <c r="BC7223" s="120"/>
      <c r="BD7223" s="120"/>
      <c r="BE7223" s="120"/>
      <c r="BF7223" s="120"/>
      <c r="BG7223" s="117"/>
      <c r="BH7223" s="117"/>
    </row>
    <row r="7224" spans="55:60" x14ac:dyDescent="0.2">
      <c r="BC7224" s="120"/>
      <c r="BD7224" s="120"/>
      <c r="BE7224" s="120"/>
      <c r="BF7224" s="120"/>
      <c r="BG7224" s="117"/>
      <c r="BH7224" s="117"/>
    </row>
    <row r="7225" spans="55:60" x14ac:dyDescent="0.2">
      <c r="BC7225" s="120"/>
      <c r="BD7225" s="120"/>
      <c r="BE7225" s="120"/>
      <c r="BF7225" s="120"/>
      <c r="BG7225" s="117"/>
      <c r="BH7225" s="117"/>
    </row>
    <row r="7226" spans="55:60" x14ac:dyDescent="0.2">
      <c r="BC7226" s="120"/>
      <c r="BD7226" s="120"/>
      <c r="BE7226" s="120"/>
      <c r="BF7226" s="120"/>
      <c r="BG7226" s="117"/>
      <c r="BH7226" s="117"/>
    </row>
    <row r="7227" spans="55:60" x14ac:dyDescent="0.2">
      <c r="BC7227" s="120"/>
      <c r="BD7227" s="120"/>
      <c r="BE7227" s="120"/>
      <c r="BF7227" s="120"/>
      <c r="BG7227" s="117"/>
      <c r="BH7227" s="117"/>
    </row>
    <row r="7228" spans="55:60" x14ac:dyDescent="0.2">
      <c r="BC7228" s="120"/>
      <c r="BD7228" s="120"/>
      <c r="BE7228" s="120"/>
      <c r="BF7228" s="120"/>
      <c r="BG7228" s="117"/>
      <c r="BH7228" s="117"/>
    </row>
    <row r="7229" spans="55:60" x14ac:dyDescent="0.2">
      <c r="BC7229" s="120"/>
      <c r="BD7229" s="120"/>
      <c r="BE7229" s="120"/>
      <c r="BF7229" s="120"/>
      <c r="BG7229" s="117"/>
      <c r="BH7229" s="117"/>
    </row>
    <row r="7230" spans="55:60" x14ac:dyDescent="0.2">
      <c r="BC7230" s="120"/>
      <c r="BD7230" s="120"/>
      <c r="BE7230" s="120"/>
      <c r="BF7230" s="120"/>
      <c r="BG7230" s="117"/>
      <c r="BH7230" s="117"/>
    </row>
    <row r="7231" spans="55:60" x14ac:dyDescent="0.2">
      <c r="BC7231" s="120"/>
      <c r="BD7231" s="120"/>
      <c r="BE7231" s="120"/>
      <c r="BF7231" s="120"/>
      <c r="BG7231" s="117"/>
      <c r="BH7231" s="117"/>
    </row>
    <row r="7232" spans="55:60" x14ac:dyDescent="0.2">
      <c r="BC7232" s="120"/>
      <c r="BD7232" s="120"/>
      <c r="BE7232" s="120"/>
      <c r="BF7232" s="120"/>
      <c r="BG7232" s="117"/>
      <c r="BH7232" s="117"/>
    </row>
    <row r="7233" spans="55:60" x14ac:dyDescent="0.2">
      <c r="BC7233" s="120"/>
      <c r="BD7233" s="120"/>
      <c r="BE7233" s="120"/>
      <c r="BF7233" s="120"/>
      <c r="BG7233" s="117"/>
      <c r="BH7233" s="117"/>
    </row>
    <row r="7234" spans="55:60" x14ac:dyDescent="0.2">
      <c r="BC7234" s="120"/>
      <c r="BD7234" s="120"/>
      <c r="BE7234" s="120"/>
      <c r="BF7234" s="120"/>
      <c r="BG7234" s="117"/>
      <c r="BH7234" s="117"/>
    </row>
    <row r="7235" spans="55:60" x14ac:dyDescent="0.2">
      <c r="BC7235" s="120"/>
      <c r="BD7235" s="120"/>
      <c r="BE7235" s="120"/>
      <c r="BF7235" s="120"/>
      <c r="BG7235" s="117"/>
      <c r="BH7235" s="117"/>
    </row>
    <row r="7236" spans="55:60" x14ac:dyDescent="0.2">
      <c r="BC7236" s="120"/>
      <c r="BD7236" s="120"/>
      <c r="BE7236" s="120"/>
      <c r="BF7236" s="120"/>
      <c r="BG7236" s="117"/>
      <c r="BH7236" s="117"/>
    </row>
    <row r="7237" spans="55:60" x14ac:dyDescent="0.2">
      <c r="BC7237" s="120"/>
      <c r="BD7237" s="120"/>
      <c r="BE7237" s="120"/>
      <c r="BF7237" s="120"/>
      <c r="BG7237" s="117"/>
      <c r="BH7237" s="117"/>
    </row>
    <row r="7238" spans="55:60" x14ac:dyDescent="0.2">
      <c r="BC7238" s="120"/>
      <c r="BD7238" s="120"/>
      <c r="BE7238" s="120"/>
      <c r="BF7238" s="120"/>
      <c r="BG7238" s="117"/>
      <c r="BH7238" s="117"/>
    </row>
    <row r="7239" spans="55:60" x14ac:dyDescent="0.2">
      <c r="BC7239" s="120"/>
      <c r="BD7239" s="120"/>
      <c r="BE7239" s="120"/>
      <c r="BF7239" s="120"/>
      <c r="BG7239" s="117"/>
      <c r="BH7239" s="117"/>
    </row>
    <row r="7240" spans="55:60" x14ac:dyDescent="0.2">
      <c r="BC7240" s="120"/>
      <c r="BD7240" s="120"/>
      <c r="BE7240" s="120"/>
      <c r="BF7240" s="120"/>
      <c r="BG7240" s="117"/>
      <c r="BH7240" s="117"/>
    </row>
    <row r="7241" spans="55:60" x14ac:dyDescent="0.2">
      <c r="BC7241" s="120"/>
      <c r="BD7241" s="120"/>
      <c r="BE7241" s="120"/>
      <c r="BF7241" s="120"/>
      <c r="BG7241" s="117"/>
      <c r="BH7241" s="117"/>
    </row>
    <row r="7242" spans="55:60" x14ac:dyDescent="0.2">
      <c r="BC7242" s="120"/>
      <c r="BD7242" s="120"/>
      <c r="BE7242" s="120"/>
      <c r="BF7242" s="120"/>
      <c r="BG7242" s="117"/>
      <c r="BH7242" s="117"/>
    </row>
    <row r="7243" spans="55:60" x14ac:dyDescent="0.2">
      <c r="BC7243" s="120"/>
      <c r="BD7243" s="120"/>
      <c r="BE7243" s="120"/>
      <c r="BF7243" s="120"/>
      <c r="BG7243" s="117"/>
      <c r="BH7243" s="117"/>
    </row>
    <row r="7244" spans="55:60" x14ac:dyDescent="0.2">
      <c r="BC7244" s="120"/>
      <c r="BD7244" s="120"/>
      <c r="BE7244" s="120"/>
      <c r="BF7244" s="120"/>
      <c r="BG7244" s="117"/>
      <c r="BH7244" s="117"/>
    </row>
    <row r="7245" spans="55:60" x14ac:dyDescent="0.2">
      <c r="BC7245" s="120"/>
      <c r="BD7245" s="120"/>
      <c r="BE7245" s="120"/>
      <c r="BF7245" s="120"/>
      <c r="BG7245" s="117"/>
      <c r="BH7245" s="117"/>
    </row>
    <row r="7246" spans="55:60" x14ac:dyDescent="0.2">
      <c r="BC7246" s="120"/>
      <c r="BD7246" s="120"/>
      <c r="BE7246" s="120"/>
      <c r="BF7246" s="120"/>
      <c r="BG7246" s="117"/>
      <c r="BH7246" s="117"/>
    </row>
    <row r="7247" spans="55:60" x14ac:dyDescent="0.2">
      <c r="BC7247" s="120"/>
      <c r="BD7247" s="120"/>
      <c r="BE7247" s="120"/>
      <c r="BF7247" s="120"/>
      <c r="BG7247" s="117"/>
      <c r="BH7247" s="117"/>
    </row>
    <row r="7248" spans="55:60" x14ac:dyDescent="0.2">
      <c r="BC7248" s="120"/>
      <c r="BD7248" s="120"/>
      <c r="BE7248" s="120"/>
      <c r="BF7248" s="120"/>
      <c r="BG7248" s="117"/>
      <c r="BH7248" s="117"/>
    </row>
    <row r="7249" spans="55:60" x14ac:dyDescent="0.2">
      <c r="BC7249" s="120"/>
      <c r="BD7249" s="120"/>
      <c r="BE7249" s="120"/>
      <c r="BF7249" s="120"/>
      <c r="BG7249" s="117"/>
      <c r="BH7249" s="117"/>
    </row>
    <row r="7250" spans="55:60" x14ac:dyDescent="0.2">
      <c r="BC7250" s="120"/>
      <c r="BD7250" s="120"/>
      <c r="BE7250" s="120"/>
      <c r="BF7250" s="120"/>
      <c r="BG7250" s="117"/>
      <c r="BH7250" s="117"/>
    </row>
    <row r="7251" spans="55:60" x14ac:dyDescent="0.2">
      <c r="BC7251" s="120"/>
      <c r="BD7251" s="120"/>
      <c r="BE7251" s="120"/>
      <c r="BF7251" s="120"/>
      <c r="BG7251" s="117"/>
      <c r="BH7251" s="117"/>
    </row>
    <row r="7252" spans="55:60" x14ac:dyDescent="0.2">
      <c r="BC7252" s="120"/>
      <c r="BD7252" s="120"/>
      <c r="BE7252" s="120"/>
      <c r="BF7252" s="120"/>
      <c r="BG7252" s="117"/>
      <c r="BH7252" s="117"/>
    </row>
    <row r="7253" spans="55:60" x14ac:dyDescent="0.2">
      <c r="BC7253" s="120"/>
      <c r="BD7253" s="120"/>
      <c r="BE7253" s="120"/>
      <c r="BF7253" s="120"/>
      <c r="BG7253" s="117"/>
      <c r="BH7253" s="117"/>
    </row>
    <row r="7254" spans="55:60" x14ac:dyDescent="0.2">
      <c r="BC7254" s="120"/>
      <c r="BD7254" s="120"/>
      <c r="BE7254" s="120"/>
      <c r="BF7254" s="120"/>
      <c r="BG7254" s="117"/>
      <c r="BH7254" s="117"/>
    </row>
    <row r="7255" spans="55:60" x14ac:dyDescent="0.2">
      <c r="BC7255" s="120"/>
      <c r="BD7255" s="120"/>
      <c r="BE7255" s="120"/>
      <c r="BF7255" s="120"/>
      <c r="BG7255" s="117"/>
      <c r="BH7255" s="117"/>
    </row>
    <row r="7256" spans="55:60" x14ac:dyDescent="0.2">
      <c r="BC7256" s="120"/>
      <c r="BD7256" s="120"/>
      <c r="BE7256" s="120"/>
      <c r="BF7256" s="120"/>
      <c r="BG7256" s="117"/>
      <c r="BH7256" s="117"/>
    </row>
    <row r="7257" spans="55:60" x14ac:dyDescent="0.2">
      <c r="BC7257" s="120"/>
      <c r="BD7257" s="120"/>
      <c r="BE7257" s="120"/>
      <c r="BF7257" s="120"/>
      <c r="BG7257" s="117"/>
      <c r="BH7257" s="117"/>
    </row>
    <row r="7258" spans="55:60" x14ac:dyDescent="0.2">
      <c r="BC7258" s="120"/>
      <c r="BD7258" s="120"/>
      <c r="BE7258" s="120"/>
      <c r="BF7258" s="120"/>
      <c r="BG7258" s="117"/>
      <c r="BH7258" s="117"/>
    </row>
    <row r="7259" spans="55:60" x14ac:dyDescent="0.2">
      <c r="BC7259" s="120"/>
      <c r="BD7259" s="120"/>
      <c r="BE7259" s="120"/>
      <c r="BF7259" s="120"/>
      <c r="BG7259" s="117"/>
      <c r="BH7259" s="117"/>
    </row>
    <row r="7260" spans="55:60" x14ac:dyDescent="0.2">
      <c r="BC7260" s="120"/>
      <c r="BD7260" s="120"/>
      <c r="BE7260" s="120"/>
      <c r="BF7260" s="120"/>
      <c r="BG7260" s="117"/>
      <c r="BH7260" s="117"/>
    </row>
    <row r="7261" spans="55:60" x14ac:dyDescent="0.2">
      <c r="BC7261" s="120"/>
      <c r="BD7261" s="120"/>
      <c r="BE7261" s="120"/>
      <c r="BF7261" s="120"/>
      <c r="BG7261" s="117"/>
      <c r="BH7261" s="117"/>
    </row>
    <row r="7262" spans="55:60" x14ac:dyDescent="0.2">
      <c r="BC7262" s="120"/>
      <c r="BD7262" s="120"/>
      <c r="BE7262" s="120"/>
      <c r="BF7262" s="120"/>
      <c r="BG7262" s="117"/>
      <c r="BH7262" s="117"/>
    </row>
    <row r="7263" spans="55:60" x14ac:dyDescent="0.2">
      <c r="BC7263" s="120"/>
      <c r="BD7263" s="120"/>
      <c r="BE7263" s="120"/>
      <c r="BF7263" s="120"/>
      <c r="BG7263" s="117"/>
      <c r="BH7263" s="117"/>
    </row>
    <row r="7264" spans="55:60" x14ac:dyDescent="0.2">
      <c r="BC7264" s="120"/>
      <c r="BD7264" s="120"/>
      <c r="BE7264" s="120"/>
      <c r="BF7264" s="120"/>
      <c r="BG7264" s="117"/>
      <c r="BH7264" s="117"/>
    </row>
    <row r="7265" spans="55:60" x14ac:dyDescent="0.2">
      <c r="BC7265" s="120"/>
      <c r="BD7265" s="120"/>
      <c r="BE7265" s="120"/>
      <c r="BF7265" s="120"/>
      <c r="BG7265" s="117"/>
      <c r="BH7265" s="117"/>
    </row>
    <row r="7266" spans="55:60" x14ac:dyDescent="0.2">
      <c r="BC7266" s="120"/>
      <c r="BD7266" s="120"/>
      <c r="BE7266" s="120"/>
      <c r="BF7266" s="120"/>
      <c r="BG7266" s="117"/>
      <c r="BH7266" s="117"/>
    </row>
    <row r="7267" spans="55:60" x14ac:dyDescent="0.2">
      <c r="BC7267" s="120"/>
      <c r="BD7267" s="120"/>
      <c r="BE7267" s="120"/>
      <c r="BF7267" s="120"/>
      <c r="BG7267" s="117"/>
      <c r="BH7267" s="117"/>
    </row>
    <row r="7268" spans="55:60" x14ac:dyDescent="0.2">
      <c r="BC7268" s="120"/>
      <c r="BD7268" s="120"/>
      <c r="BE7268" s="120"/>
      <c r="BF7268" s="120"/>
      <c r="BG7268" s="117"/>
      <c r="BH7268" s="117"/>
    </row>
    <row r="7269" spans="55:60" x14ac:dyDescent="0.2">
      <c r="BC7269" s="120"/>
      <c r="BD7269" s="120"/>
      <c r="BE7269" s="120"/>
      <c r="BF7269" s="120"/>
      <c r="BG7269" s="117"/>
      <c r="BH7269" s="117"/>
    </row>
    <row r="7270" spans="55:60" x14ac:dyDescent="0.2">
      <c r="BC7270" s="120"/>
      <c r="BD7270" s="120"/>
      <c r="BE7270" s="120"/>
      <c r="BF7270" s="120"/>
      <c r="BG7270" s="117"/>
      <c r="BH7270" s="117"/>
    </row>
    <row r="7271" spans="55:60" x14ac:dyDescent="0.2">
      <c r="BC7271" s="120"/>
      <c r="BD7271" s="120"/>
      <c r="BE7271" s="120"/>
      <c r="BF7271" s="120"/>
      <c r="BG7271" s="117"/>
      <c r="BH7271" s="117"/>
    </row>
    <row r="7272" spans="55:60" x14ac:dyDescent="0.2">
      <c r="BC7272" s="120"/>
      <c r="BD7272" s="120"/>
      <c r="BE7272" s="120"/>
      <c r="BF7272" s="120"/>
      <c r="BG7272" s="117"/>
      <c r="BH7272" s="117"/>
    </row>
    <row r="7273" spans="55:60" x14ac:dyDescent="0.2">
      <c r="BC7273" s="120"/>
      <c r="BD7273" s="120"/>
      <c r="BE7273" s="120"/>
      <c r="BF7273" s="120"/>
      <c r="BG7273" s="117"/>
      <c r="BH7273" s="117"/>
    </row>
    <row r="7274" spans="55:60" x14ac:dyDescent="0.2">
      <c r="BC7274" s="120"/>
      <c r="BD7274" s="120"/>
      <c r="BE7274" s="120"/>
      <c r="BF7274" s="120"/>
      <c r="BG7274" s="117"/>
      <c r="BH7274" s="117"/>
    </row>
    <row r="7275" spans="55:60" x14ac:dyDescent="0.2">
      <c r="BC7275" s="120"/>
      <c r="BD7275" s="120"/>
      <c r="BE7275" s="120"/>
      <c r="BF7275" s="120"/>
      <c r="BG7275" s="117"/>
      <c r="BH7275" s="117"/>
    </row>
    <row r="7276" spans="55:60" x14ac:dyDescent="0.2">
      <c r="BC7276" s="120"/>
      <c r="BD7276" s="120"/>
      <c r="BE7276" s="120"/>
      <c r="BF7276" s="120"/>
      <c r="BG7276" s="117"/>
      <c r="BH7276" s="117"/>
    </row>
    <row r="7277" spans="55:60" x14ac:dyDescent="0.2">
      <c r="BC7277" s="120"/>
      <c r="BD7277" s="120"/>
      <c r="BE7277" s="120"/>
      <c r="BF7277" s="120"/>
      <c r="BG7277" s="117"/>
      <c r="BH7277" s="117"/>
    </row>
    <row r="7278" spans="55:60" x14ac:dyDescent="0.2">
      <c r="BC7278" s="120"/>
      <c r="BD7278" s="120"/>
      <c r="BE7278" s="120"/>
      <c r="BF7278" s="120"/>
      <c r="BG7278" s="117"/>
      <c r="BH7278" s="117"/>
    </row>
    <row r="7279" spans="55:60" x14ac:dyDescent="0.2">
      <c r="BC7279" s="120"/>
      <c r="BD7279" s="120"/>
      <c r="BE7279" s="120"/>
      <c r="BF7279" s="120"/>
      <c r="BG7279" s="117"/>
      <c r="BH7279" s="117"/>
    </row>
    <row r="7280" spans="55:60" x14ac:dyDescent="0.2">
      <c r="BC7280" s="120"/>
      <c r="BD7280" s="120"/>
      <c r="BE7280" s="120"/>
      <c r="BF7280" s="120"/>
      <c r="BG7280" s="117"/>
      <c r="BH7280" s="117"/>
    </row>
    <row r="7281" spans="55:60" x14ac:dyDescent="0.2">
      <c r="BC7281" s="120"/>
      <c r="BD7281" s="120"/>
      <c r="BE7281" s="120"/>
      <c r="BF7281" s="120"/>
      <c r="BG7281" s="117"/>
      <c r="BH7281" s="117"/>
    </row>
    <row r="7282" spans="55:60" x14ac:dyDescent="0.2">
      <c r="BC7282" s="120"/>
      <c r="BD7282" s="120"/>
      <c r="BE7282" s="120"/>
      <c r="BF7282" s="120"/>
      <c r="BG7282" s="117"/>
      <c r="BH7282" s="117"/>
    </row>
    <row r="7283" spans="55:60" x14ac:dyDescent="0.2">
      <c r="BC7283" s="120"/>
      <c r="BD7283" s="120"/>
      <c r="BE7283" s="120"/>
      <c r="BF7283" s="120"/>
      <c r="BG7283" s="117"/>
      <c r="BH7283" s="117"/>
    </row>
    <row r="7284" spans="55:60" x14ac:dyDescent="0.2">
      <c r="BC7284" s="120"/>
      <c r="BD7284" s="120"/>
      <c r="BE7284" s="120"/>
      <c r="BF7284" s="120"/>
      <c r="BG7284" s="117"/>
      <c r="BH7284" s="117"/>
    </row>
    <row r="7285" spans="55:60" x14ac:dyDescent="0.2">
      <c r="BC7285" s="120"/>
      <c r="BD7285" s="120"/>
      <c r="BE7285" s="120"/>
      <c r="BF7285" s="120"/>
      <c r="BG7285" s="117"/>
      <c r="BH7285" s="117"/>
    </row>
    <row r="7286" spans="55:60" x14ac:dyDescent="0.2">
      <c r="BC7286" s="120"/>
      <c r="BD7286" s="120"/>
      <c r="BE7286" s="120"/>
      <c r="BF7286" s="120"/>
      <c r="BG7286" s="117"/>
      <c r="BH7286" s="117"/>
    </row>
    <row r="7287" spans="55:60" x14ac:dyDescent="0.2">
      <c r="BC7287" s="120"/>
      <c r="BD7287" s="120"/>
      <c r="BE7287" s="120"/>
      <c r="BF7287" s="120"/>
      <c r="BG7287" s="117"/>
      <c r="BH7287" s="117"/>
    </row>
    <row r="7288" spans="55:60" x14ac:dyDescent="0.2">
      <c r="BC7288" s="120"/>
      <c r="BD7288" s="120"/>
      <c r="BE7288" s="120"/>
      <c r="BF7288" s="120"/>
      <c r="BG7288" s="117"/>
      <c r="BH7288" s="117"/>
    </row>
    <row r="7289" spans="55:60" x14ac:dyDescent="0.2">
      <c r="BC7289" s="120"/>
      <c r="BD7289" s="120"/>
      <c r="BE7289" s="120"/>
      <c r="BF7289" s="120"/>
      <c r="BG7289" s="117"/>
      <c r="BH7289" s="117"/>
    </row>
    <row r="7290" spans="55:60" x14ac:dyDescent="0.2">
      <c r="BC7290" s="120"/>
      <c r="BD7290" s="120"/>
      <c r="BE7290" s="120"/>
      <c r="BF7290" s="120"/>
      <c r="BG7290" s="117"/>
      <c r="BH7290" s="117"/>
    </row>
    <row r="7291" spans="55:60" x14ac:dyDescent="0.2">
      <c r="BC7291" s="120"/>
      <c r="BD7291" s="120"/>
      <c r="BE7291" s="120"/>
      <c r="BF7291" s="120"/>
      <c r="BG7291" s="117"/>
      <c r="BH7291" s="117"/>
    </row>
    <row r="7292" spans="55:60" x14ac:dyDescent="0.2">
      <c r="BC7292" s="120"/>
      <c r="BD7292" s="120"/>
      <c r="BE7292" s="120"/>
      <c r="BF7292" s="120"/>
      <c r="BG7292" s="117"/>
      <c r="BH7292" s="117"/>
    </row>
    <row r="7293" spans="55:60" x14ac:dyDescent="0.2">
      <c r="BC7293" s="120"/>
      <c r="BD7293" s="120"/>
      <c r="BE7293" s="120"/>
      <c r="BF7293" s="120"/>
      <c r="BG7293" s="117"/>
      <c r="BH7293" s="117"/>
    </row>
    <row r="7294" spans="55:60" x14ac:dyDescent="0.2">
      <c r="BC7294" s="120"/>
      <c r="BD7294" s="120"/>
      <c r="BE7294" s="120"/>
      <c r="BF7294" s="120"/>
      <c r="BG7294" s="117"/>
      <c r="BH7294" s="117"/>
    </row>
    <row r="7295" spans="55:60" x14ac:dyDescent="0.2">
      <c r="BC7295" s="120"/>
      <c r="BD7295" s="120"/>
      <c r="BE7295" s="120"/>
      <c r="BF7295" s="120"/>
      <c r="BG7295" s="117"/>
      <c r="BH7295" s="117"/>
    </row>
    <row r="7296" spans="55:60" x14ac:dyDescent="0.2">
      <c r="BC7296" s="120"/>
      <c r="BD7296" s="120"/>
      <c r="BE7296" s="120"/>
      <c r="BF7296" s="120"/>
      <c r="BG7296" s="117"/>
      <c r="BH7296" s="117"/>
    </row>
    <row r="7297" spans="55:60" x14ac:dyDescent="0.2">
      <c r="BC7297" s="120"/>
      <c r="BD7297" s="120"/>
      <c r="BE7297" s="120"/>
      <c r="BF7297" s="120"/>
      <c r="BG7297" s="117"/>
      <c r="BH7297" s="117"/>
    </row>
    <row r="7298" spans="55:60" x14ac:dyDescent="0.2">
      <c r="BC7298" s="120"/>
      <c r="BD7298" s="120"/>
      <c r="BE7298" s="120"/>
      <c r="BF7298" s="120"/>
      <c r="BG7298" s="117"/>
      <c r="BH7298" s="117"/>
    </row>
    <row r="7299" spans="55:60" x14ac:dyDescent="0.2">
      <c r="BC7299" s="120"/>
      <c r="BD7299" s="120"/>
      <c r="BE7299" s="120"/>
      <c r="BF7299" s="120"/>
      <c r="BG7299" s="117"/>
      <c r="BH7299" s="117"/>
    </row>
    <row r="7300" spans="55:60" x14ac:dyDescent="0.2">
      <c r="BC7300" s="120"/>
      <c r="BD7300" s="120"/>
      <c r="BE7300" s="120"/>
      <c r="BF7300" s="120"/>
      <c r="BG7300" s="117"/>
      <c r="BH7300" s="117"/>
    </row>
    <row r="7301" spans="55:60" x14ac:dyDescent="0.2">
      <c r="BC7301" s="120"/>
      <c r="BD7301" s="120"/>
      <c r="BE7301" s="120"/>
      <c r="BF7301" s="120"/>
      <c r="BG7301" s="117"/>
      <c r="BH7301" s="117"/>
    </row>
    <row r="7302" spans="55:60" x14ac:dyDescent="0.2">
      <c r="BC7302" s="120"/>
      <c r="BD7302" s="120"/>
      <c r="BE7302" s="120"/>
      <c r="BF7302" s="120"/>
      <c r="BG7302" s="117"/>
      <c r="BH7302" s="117"/>
    </row>
    <row r="7303" spans="55:60" x14ac:dyDescent="0.2">
      <c r="BC7303" s="120"/>
      <c r="BD7303" s="120"/>
      <c r="BE7303" s="120"/>
      <c r="BF7303" s="120"/>
      <c r="BG7303" s="117"/>
      <c r="BH7303" s="117"/>
    </row>
    <row r="7304" spans="55:60" x14ac:dyDescent="0.2">
      <c r="BC7304" s="120"/>
      <c r="BD7304" s="120"/>
      <c r="BE7304" s="120"/>
      <c r="BF7304" s="120"/>
      <c r="BG7304" s="117"/>
      <c r="BH7304" s="117"/>
    </row>
    <row r="7305" spans="55:60" x14ac:dyDescent="0.2">
      <c r="BC7305" s="120"/>
      <c r="BD7305" s="120"/>
      <c r="BE7305" s="120"/>
      <c r="BF7305" s="120"/>
      <c r="BG7305" s="117"/>
      <c r="BH7305" s="117"/>
    </row>
    <row r="7306" spans="55:60" x14ac:dyDescent="0.2">
      <c r="BC7306" s="120"/>
      <c r="BD7306" s="120"/>
      <c r="BE7306" s="120"/>
      <c r="BF7306" s="120"/>
      <c r="BG7306" s="117"/>
      <c r="BH7306" s="117"/>
    </row>
    <row r="7307" spans="55:60" x14ac:dyDescent="0.2">
      <c r="BC7307" s="120"/>
      <c r="BD7307" s="120"/>
      <c r="BE7307" s="120"/>
      <c r="BF7307" s="120"/>
      <c r="BG7307" s="117"/>
      <c r="BH7307" s="117"/>
    </row>
    <row r="7308" spans="55:60" x14ac:dyDescent="0.2">
      <c r="BC7308" s="120"/>
      <c r="BD7308" s="120"/>
      <c r="BE7308" s="120"/>
      <c r="BF7308" s="120"/>
      <c r="BG7308" s="117"/>
      <c r="BH7308" s="117"/>
    </row>
    <row r="7309" spans="55:60" x14ac:dyDescent="0.2">
      <c r="BC7309" s="120"/>
      <c r="BD7309" s="120"/>
      <c r="BE7309" s="120"/>
      <c r="BF7309" s="120"/>
      <c r="BG7309" s="117"/>
      <c r="BH7309" s="117"/>
    </row>
    <row r="7310" spans="55:60" x14ac:dyDescent="0.2">
      <c r="BC7310" s="120"/>
      <c r="BD7310" s="120"/>
      <c r="BE7310" s="120"/>
      <c r="BF7310" s="120"/>
      <c r="BG7310" s="117"/>
      <c r="BH7310" s="117"/>
    </row>
    <row r="7311" spans="55:60" x14ac:dyDescent="0.2">
      <c r="BC7311" s="120"/>
      <c r="BD7311" s="120"/>
      <c r="BE7311" s="120"/>
      <c r="BF7311" s="120"/>
      <c r="BG7311" s="117"/>
      <c r="BH7311" s="117"/>
    </row>
    <row r="7312" spans="55:60" x14ac:dyDescent="0.2">
      <c r="BC7312" s="120"/>
      <c r="BD7312" s="120"/>
      <c r="BE7312" s="120"/>
      <c r="BF7312" s="120"/>
      <c r="BG7312" s="117"/>
      <c r="BH7312" s="117"/>
    </row>
    <row r="7313" spans="55:60" x14ac:dyDescent="0.2">
      <c r="BC7313" s="120"/>
      <c r="BD7313" s="120"/>
      <c r="BE7313" s="120"/>
      <c r="BF7313" s="120"/>
      <c r="BG7313" s="117"/>
      <c r="BH7313" s="117"/>
    </row>
    <row r="7314" spans="55:60" x14ac:dyDescent="0.2">
      <c r="BC7314" s="120"/>
      <c r="BD7314" s="120"/>
      <c r="BE7314" s="120"/>
      <c r="BF7314" s="120"/>
      <c r="BG7314" s="117"/>
      <c r="BH7314" s="117"/>
    </row>
    <row r="7315" spans="55:60" x14ac:dyDescent="0.2">
      <c r="BC7315" s="120"/>
      <c r="BD7315" s="120"/>
      <c r="BE7315" s="120"/>
      <c r="BF7315" s="120"/>
      <c r="BG7315" s="117"/>
      <c r="BH7315" s="117"/>
    </row>
    <row r="7316" spans="55:60" x14ac:dyDescent="0.2">
      <c r="BC7316" s="120"/>
      <c r="BD7316" s="120"/>
      <c r="BE7316" s="120"/>
      <c r="BF7316" s="120"/>
      <c r="BG7316" s="117"/>
      <c r="BH7316" s="117"/>
    </row>
    <row r="7317" spans="55:60" x14ac:dyDescent="0.2">
      <c r="BC7317" s="120"/>
      <c r="BD7317" s="120"/>
      <c r="BE7317" s="120"/>
      <c r="BF7317" s="120"/>
      <c r="BG7317" s="117"/>
      <c r="BH7317" s="117"/>
    </row>
    <row r="7318" spans="55:60" x14ac:dyDescent="0.2">
      <c r="BC7318" s="120"/>
      <c r="BD7318" s="120"/>
      <c r="BE7318" s="120"/>
      <c r="BF7318" s="120"/>
      <c r="BG7318" s="117"/>
      <c r="BH7318" s="117"/>
    </row>
    <row r="7319" spans="55:60" x14ac:dyDescent="0.2">
      <c r="BC7319" s="120"/>
      <c r="BD7319" s="120"/>
      <c r="BE7319" s="120"/>
      <c r="BF7319" s="120"/>
      <c r="BG7319" s="117"/>
      <c r="BH7319" s="117"/>
    </row>
    <row r="7320" spans="55:60" x14ac:dyDescent="0.2">
      <c r="BC7320" s="120"/>
      <c r="BD7320" s="120"/>
      <c r="BE7320" s="120"/>
      <c r="BF7320" s="120"/>
      <c r="BG7320" s="117"/>
      <c r="BH7320" s="117"/>
    </row>
    <row r="7321" spans="55:60" x14ac:dyDescent="0.2">
      <c r="BC7321" s="120"/>
      <c r="BD7321" s="120"/>
      <c r="BE7321" s="120"/>
      <c r="BF7321" s="120"/>
      <c r="BG7321" s="117"/>
      <c r="BH7321" s="117"/>
    </row>
    <row r="7322" spans="55:60" x14ac:dyDescent="0.2">
      <c r="BC7322" s="120"/>
      <c r="BD7322" s="120"/>
      <c r="BE7322" s="120"/>
      <c r="BF7322" s="120"/>
      <c r="BG7322" s="117"/>
      <c r="BH7322" s="117"/>
    </row>
    <row r="7323" spans="55:60" x14ac:dyDescent="0.2">
      <c r="BC7323" s="120"/>
      <c r="BD7323" s="120"/>
      <c r="BE7323" s="120"/>
      <c r="BF7323" s="120"/>
      <c r="BG7323" s="117"/>
      <c r="BH7323" s="117"/>
    </row>
    <row r="7324" spans="55:60" x14ac:dyDescent="0.2">
      <c r="BC7324" s="120"/>
      <c r="BD7324" s="120"/>
      <c r="BE7324" s="120"/>
      <c r="BF7324" s="120"/>
      <c r="BG7324" s="117"/>
      <c r="BH7324" s="117"/>
    </row>
    <row r="7325" spans="55:60" x14ac:dyDescent="0.2">
      <c r="BC7325" s="120"/>
      <c r="BD7325" s="120"/>
      <c r="BE7325" s="120"/>
      <c r="BF7325" s="120"/>
      <c r="BG7325" s="117"/>
      <c r="BH7325" s="117"/>
    </row>
    <row r="7326" spans="55:60" x14ac:dyDescent="0.2">
      <c r="BC7326" s="120"/>
      <c r="BD7326" s="120"/>
      <c r="BE7326" s="120"/>
      <c r="BF7326" s="120"/>
      <c r="BG7326" s="117"/>
      <c r="BH7326" s="117"/>
    </row>
    <row r="7327" spans="55:60" x14ac:dyDescent="0.2">
      <c r="BC7327" s="120"/>
      <c r="BD7327" s="120"/>
      <c r="BE7327" s="120"/>
      <c r="BF7327" s="120"/>
      <c r="BG7327" s="117"/>
      <c r="BH7327" s="117"/>
    </row>
    <row r="7328" spans="55:60" x14ac:dyDescent="0.2">
      <c r="BC7328" s="120"/>
      <c r="BD7328" s="120"/>
      <c r="BE7328" s="120"/>
      <c r="BF7328" s="120"/>
      <c r="BG7328" s="117"/>
      <c r="BH7328" s="117"/>
    </row>
    <row r="7329" spans="55:60" x14ac:dyDescent="0.2">
      <c r="BC7329" s="120"/>
      <c r="BD7329" s="120"/>
      <c r="BE7329" s="120"/>
      <c r="BF7329" s="120"/>
      <c r="BG7329" s="117"/>
      <c r="BH7329" s="117"/>
    </row>
    <row r="7330" spans="55:60" x14ac:dyDescent="0.2">
      <c r="BC7330" s="120"/>
      <c r="BD7330" s="120"/>
      <c r="BE7330" s="120"/>
      <c r="BF7330" s="120"/>
      <c r="BG7330" s="117"/>
      <c r="BH7330" s="117"/>
    </row>
    <row r="7331" spans="55:60" x14ac:dyDescent="0.2">
      <c r="BC7331" s="120"/>
      <c r="BD7331" s="120"/>
      <c r="BE7331" s="120"/>
      <c r="BF7331" s="120"/>
      <c r="BG7331" s="117"/>
      <c r="BH7331" s="117"/>
    </row>
    <row r="7332" spans="55:60" x14ac:dyDescent="0.2">
      <c r="BC7332" s="120"/>
      <c r="BD7332" s="120"/>
      <c r="BE7332" s="120"/>
      <c r="BF7332" s="120"/>
      <c r="BG7332" s="117"/>
      <c r="BH7332" s="117"/>
    </row>
    <row r="7333" spans="55:60" x14ac:dyDescent="0.2">
      <c r="BC7333" s="120"/>
      <c r="BD7333" s="120"/>
      <c r="BE7333" s="120"/>
      <c r="BF7333" s="120"/>
      <c r="BG7333" s="117"/>
      <c r="BH7333" s="117"/>
    </row>
    <row r="7334" spans="55:60" x14ac:dyDescent="0.2">
      <c r="BC7334" s="120"/>
      <c r="BD7334" s="120"/>
      <c r="BE7334" s="120"/>
      <c r="BF7334" s="120"/>
      <c r="BG7334" s="117"/>
      <c r="BH7334" s="117"/>
    </row>
    <row r="7335" spans="55:60" x14ac:dyDescent="0.2">
      <c r="BC7335" s="120"/>
      <c r="BD7335" s="120"/>
      <c r="BE7335" s="120"/>
      <c r="BF7335" s="120"/>
      <c r="BG7335" s="117"/>
      <c r="BH7335" s="117"/>
    </row>
    <row r="7336" spans="55:60" x14ac:dyDescent="0.2">
      <c r="BC7336" s="120"/>
      <c r="BD7336" s="120"/>
      <c r="BE7336" s="120"/>
      <c r="BF7336" s="120"/>
      <c r="BG7336" s="117"/>
      <c r="BH7336" s="117"/>
    </row>
    <row r="7337" spans="55:60" x14ac:dyDescent="0.2">
      <c r="BC7337" s="120"/>
      <c r="BD7337" s="120"/>
      <c r="BE7337" s="120"/>
      <c r="BF7337" s="120"/>
      <c r="BG7337" s="117"/>
      <c r="BH7337" s="117"/>
    </row>
    <row r="7338" spans="55:60" x14ac:dyDescent="0.2">
      <c r="BC7338" s="120"/>
      <c r="BD7338" s="120"/>
      <c r="BE7338" s="120"/>
      <c r="BF7338" s="120"/>
      <c r="BG7338" s="117"/>
      <c r="BH7338" s="117"/>
    </row>
    <row r="7339" spans="55:60" x14ac:dyDescent="0.2">
      <c r="BC7339" s="120"/>
      <c r="BD7339" s="120"/>
      <c r="BE7339" s="120"/>
      <c r="BF7339" s="120"/>
      <c r="BG7339" s="117"/>
      <c r="BH7339" s="117"/>
    </row>
    <row r="7340" spans="55:60" x14ac:dyDescent="0.2">
      <c r="BC7340" s="120"/>
      <c r="BD7340" s="120"/>
      <c r="BE7340" s="120"/>
      <c r="BF7340" s="120"/>
      <c r="BG7340" s="117"/>
      <c r="BH7340" s="117"/>
    </row>
    <row r="7341" spans="55:60" x14ac:dyDescent="0.2">
      <c r="BC7341" s="120"/>
      <c r="BD7341" s="120"/>
      <c r="BE7341" s="120"/>
      <c r="BF7341" s="120"/>
      <c r="BG7341" s="117"/>
      <c r="BH7341" s="117"/>
    </row>
    <row r="7342" spans="55:60" x14ac:dyDescent="0.2">
      <c r="BC7342" s="120"/>
      <c r="BD7342" s="120"/>
      <c r="BE7342" s="120"/>
      <c r="BF7342" s="120"/>
      <c r="BG7342" s="117"/>
      <c r="BH7342" s="117"/>
    </row>
    <row r="7343" spans="55:60" x14ac:dyDescent="0.2">
      <c r="BC7343" s="120"/>
      <c r="BD7343" s="120"/>
      <c r="BE7343" s="120"/>
      <c r="BF7343" s="120"/>
      <c r="BG7343" s="117"/>
      <c r="BH7343" s="117"/>
    </row>
    <row r="7344" spans="55:60" x14ac:dyDescent="0.2">
      <c r="BC7344" s="120"/>
      <c r="BD7344" s="120"/>
      <c r="BE7344" s="120"/>
      <c r="BF7344" s="120"/>
      <c r="BG7344" s="117"/>
      <c r="BH7344" s="117"/>
    </row>
    <row r="7345" spans="55:60" x14ac:dyDescent="0.2">
      <c r="BC7345" s="120"/>
      <c r="BD7345" s="120"/>
      <c r="BE7345" s="120"/>
      <c r="BF7345" s="120"/>
      <c r="BG7345" s="117"/>
      <c r="BH7345" s="117"/>
    </row>
    <row r="7346" spans="55:60" x14ac:dyDescent="0.2">
      <c r="BC7346" s="120"/>
      <c r="BD7346" s="120"/>
      <c r="BE7346" s="120"/>
      <c r="BF7346" s="120"/>
      <c r="BG7346" s="117"/>
      <c r="BH7346" s="117"/>
    </row>
    <row r="7347" spans="55:60" x14ac:dyDescent="0.2">
      <c r="BC7347" s="120"/>
      <c r="BD7347" s="120"/>
      <c r="BE7347" s="120"/>
      <c r="BF7347" s="120"/>
      <c r="BG7347" s="117"/>
      <c r="BH7347" s="117"/>
    </row>
    <row r="7348" spans="55:60" x14ac:dyDescent="0.2">
      <c r="BC7348" s="120"/>
      <c r="BD7348" s="120"/>
      <c r="BE7348" s="120"/>
      <c r="BF7348" s="120"/>
      <c r="BG7348" s="117"/>
      <c r="BH7348" s="117"/>
    </row>
    <row r="7349" spans="55:60" x14ac:dyDescent="0.2">
      <c r="BC7349" s="120"/>
      <c r="BD7349" s="120"/>
      <c r="BE7349" s="120"/>
      <c r="BF7349" s="120"/>
      <c r="BG7349" s="117"/>
      <c r="BH7349" s="117"/>
    </row>
    <row r="7350" spans="55:60" x14ac:dyDescent="0.2">
      <c r="BC7350" s="120"/>
      <c r="BD7350" s="120"/>
      <c r="BE7350" s="120"/>
      <c r="BF7350" s="120"/>
      <c r="BG7350" s="117"/>
      <c r="BH7350" s="117"/>
    </row>
    <row r="7351" spans="55:60" x14ac:dyDescent="0.2">
      <c r="BC7351" s="120"/>
      <c r="BD7351" s="120"/>
      <c r="BE7351" s="120"/>
      <c r="BF7351" s="120"/>
      <c r="BG7351" s="117"/>
      <c r="BH7351" s="117"/>
    </row>
    <row r="7352" spans="55:60" x14ac:dyDescent="0.2">
      <c r="BC7352" s="120"/>
      <c r="BD7352" s="120"/>
      <c r="BE7352" s="120"/>
      <c r="BF7352" s="120"/>
      <c r="BG7352" s="117"/>
      <c r="BH7352" s="117"/>
    </row>
    <row r="7353" spans="55:60" x14ac:dyDescent="0.2">
      <c r="BC7353" s="120"/>
      <c r="BD7353" s="120"/>
      <c r="BE7353" s="120"/>
      <c r="BF7353" s="120"/>
      <c r="BG7353" s="117"/>
      <c r="BH7353" s="117"/>
    </row>
    <row r="7354" spans="55:60" x14ac:dyDescent="0.2">
      <c r="BC7354" s="120"/>
      <c r="BD7354" s="120"/>
      <c r="BE7354" s="120"/>
      <c r="BF7354" s="120"/>
      <c r="BG7354" s="117"/>
      <c r="BH7354" s="117"/>
    </row>
    <row r="7355" spans="55:60" x14ac:dyDescent="0.2">
      <c r="BC7355" s="120"/>
      <c r="BD7355" s="120"/>
      <c r="BE7355" s="120"/>
      <c r="BF7355" s="120"/>
      <c r="BG7355" s="117"/>
      <c r="BH7355" s="117"/>
    </row>
    <row r="7356" spans="55:60" x14ac:dyDescent="0.2">
      <c r="BC7356" s="120"/>
      <c r="BD7356" s="120"/>
      <c r="BE7356" s="120"/>
      <c r="BF7356" s="120"/>
      <c r="BG7356" s="117"/>
      <c r="BH7356" s="117"/>
    </row>
    <row r="7357" spans="55:60" x14ac:dyDescent="0.2">
      <c r="BC7357" s="120"/>
      <c r="BD7357" s="120"/>
      <c r="BE7357" s="120"/>
      <c r="BF7357" s="120"/>
      <c r="BG7357" s="117"/>
      <c r="BH7357" s="117"/>
    </row>
    <row r="7358" spans="55:60" x14ac:dyDescent="0.2">
      <c r="BC7358" s="120"/>
      <c r="BD7358" s="120"/>
      <c r="BE7358" s="120"/>
      <c r="BF7358" s="120"/>
      <c r="BG7358" s="117"/>
      <c r="BH7358" s="117"/>
    </row>
    <row r="7359" spans="55:60" x14ac:dyDescent="0.2">
      <c r="BC7359" s="120"/>
      <c r="BD7359" s="120"/>
      <c r="BE7359" s="120"/>
      <c r="BF7359" s="120"/>
      <c r="BG7359" s="117"/>
      <c r="BH7359" s="117"/>
    </row>
    <row r="7360" spans="55:60" x14ac:dyDescent="0.2">
      <c r="BC7360" s="120"/>
      <c r="BD7360" s="120"/>
      <c r="BE7360" s="120"/>
      <c r="BF7360" s="120"/>
      <c r="BG7360" s="117"/>
      <c r="BH7360" s="117"/>
    </row>
    <row r="7361" spans="55:60" x14ac:dyDescent="0.2">
      <c r="BC7361" s="120"/>
      <c r="BD7361" s="120"/>
      <c r="BE7361" s="120"/>
      <c r="BF7361" s="120"/>
      <c r="BG7361" s="117"/>
      <c r="BH7361" s="117"/>
    </row>
    <row r="7362" spans="55:60" x14ac:dyDescent="0.2">
      <c r="BC7362" s="120"/>
      <c r="BD7362" s="120"/>
      <c r="BE7362" s="120"/>
      <c r="BF7362" s="120"/>
      <c r="BG7362" s="117"/>
      <c r="BH7362" s="117"/>
    </row>
    <row r="7363" spans="55:60" x14ac:dyDescent="0.2">
      <c r="BC7363" s="120"/>
      <c r="BD7363" s="120"/>
      <c r="BE7363" s="120"/>
      <c r="BF7363" s="120"/>
      <c r="BG7363" s="117"/>
      <c r="BH7363" s="117"/>
    </row>
    <row r="7364" spans="55:60" x14ac:dyDescent="0.2">
      <c r="BC7364" s="120"/>
      <c r="BD7364" s="120"/>
      <c r="BE7364" s="120"/>
      <c r="BF7364" s="120"/>
      <c r="BG7364" s="117"/>
      <c r="BH7364" s="117"/>
    </row>
    <row r="7365" spans="55:60" x14ac:dyDescent="0.2">
      <c r="BC7365" s="120"/>
      <c r="BD7365" s="120"/>
      <c r="BE7365" s="120"/>
      <c r="BF7365" s="120"/>
      <c r="BG7365" s="117"/>
      <c r="BH7365" s="117"/>
    </row>
    <row r="7366" spans="55:60" x14ac:dyDescent="0.2">
      <c r="BC7366" s="120"/>
      <c r="BD7366" s="120"/>
      <c r="BE7366" s="120"/>
      <c r="BF7366" s="120"/>
      <c r="BG7366" s="117"/>
      <c r="BH7366" s="117"/>
    </row>
    <row r="7367" spans="55:60" x14ac:dyDescent="0.2">
      <c r="BC7367" s="120"/>
      <c r="BD7367" s="120"/>
      <c r="BE7367" s="120"/>
      <c r="BF7367" s="120"/>
      <c r="BG7367" s="117"/>
      <c r="BH7367" s="117"/>
    </row>
    <row r="7368" spans="55:60" x14ac:dyDescent="0.2">
      <c r="BC7368" s="120"/>
      <c r="BD7368" s="120"/>
      <c r="BE7368" s="120"/>
      <c r="BF7368" s="120"/>
      <c r="BG7368" s="117"/>
      <c r="BH7368" s="117"/>
    </row>
    <row r="7369" spans="55:60" x14ac:dyDescent="0.2">
      <c r="BC7369" s="120"/>
      <c r="BD7369" s="120"/>
      <c r="BE7369" s="120"/>
      <c r="BF7369" s="120"/>
      <c r="BG7369" s="117"/>
      <c r="BH7369" s="117"/>
    </row>
    <row r="7370" spans="55:60" x14ac:dyDescent="0.2">
      <c r="BC7370" s="120"/>
      <c r="BD7370" s="120"/>
      <c r="BE7370" s="120"/>
      <c r="BF7370" s="120"/>
      <c r="BG7370" s="117"/>
      <c r="BH7370" s="117"/>
    </row>
    <row r="7371" spans="55:60" x14ac:dyDescent="0.2">
      <c r="BC7371" s="120"/>
      <c r="BD7371" s="120"/>
      <c r="BE7371" s="120"/>
      <c r="BF7371" s="120"/>
      <c r="BG7371" s="117"/>
      <c r="BH7371" s="117"/>
    </row>
    <row r="7372" spans="55:60" x14ac:dyDescent="0.2">
      <c r="BC7372" s="120"/>
      <c r="BD7372" s="120"/>
      <c r="BE7372" s="120"/>
      <c r="BF7372" s="120"/>
      <c r="BG7372" s="117"/>
      <c r="BH7372" s="117"/>
    </row>
    <row r="7373" spans="55:60" x14ac:dyDescent="0.2">
      <c r="BC7373" s="120"/>
      <c r="BD7373" s="120"/>
      <c r="BE7373" s="120"/>
      <c r="BF7373" s="120"/>
      <c r="BG7373" s="117"/>
      <c r="BH7373" s="117"/>
    </row>
    <row r="7374" spans="55:60" x14ac:dyDescent="0.2">
      <c r="BC7374" s="120"/>
      <c r="BD7374" s="120"/>
      <c r="BE7374" s="120"/>
      <c r="BF7374" s="120"/>
      <c r="BG7374" s="117"/>
      <c r="BH7374" s="117"/>
    </row>
    <row r="7375" spans="55:60" x14ac:dyDescent="0.2">
      <c r="BC7375" s="120"/>
      <c r="BD7375" s="120"/>
      <c r="BE7375" s="120"/>
      <c r="BF7375" s="120"/>
      <c r="BG7375" s="117"/>
      <c r="BH7375" s="117"/>
    </row>
    <row r="7376" spans="55:60" x14ac:dyDescent="0.2">
      <c r="BC7376" s="120"/>
      <c r="BD7376" s="120"/>
      <c r="BE7376" s="120"/>
      <c r="BF7376" s="120"/>
      <c r="BG7376" s="117"/>
      <c r="BH7376" s="117"/>
    </row>
    <row r="7377" spans="55:60" x14ac:dyDescent="0.2">
      <c r="BC7377" s="120"/>
      <c r="BD7377" s="120"/>
      <c r="BE7377" s="120"/>
      <c r="BF7377" s="120"/>
      <c r="BG7377" s="117"/>
      <c r="BH7377" s="117"/>
    </row>
    <row r="7378" spans="55:60" x14ac:dyDescent="0.2">
      <c r="BC7378" s="120"/>
      <c r="BD7378" s="120"/>
      <c r="BE7378" s="120"/>
      <c r="BF7378" s="120"/>
      <c r="BG7378" s="117"/>
      <c r="BH7378" s="117"/>
    </row>
    <row r="7379" spans="55:60" x14ac:dyDescent="0.2">
      <c r="BC7379" s="120"/>
      <c r="BD7379" s="120"/>
      <c r="BE7379" s="120"/>
      <c r="BF7379" s="120"/>
      <c r="BG7379" s="117"/>
      <c r="BH7379" s="117"/>
    </row>
    <row r="7380" spans="55:60" x14ac:dyDescent="0.2">
      <c r="BC7380" s="120"/>
      <c r="BD7380" s="120"/>
      <c r="BE7380" s="120"/>
      <c r="BF7380" s="120"/>
      <c r="BG7380" s="117"/>
      <c r="BH7380" s="117"/>
    </row>
    <row r="7381" spans="55:60" x14ac:dyDescent="0.2">
      <c r="BC7381" s="120"/>
      <c r="BD7381" s="120"/>
      <c r="BE7381" s="120"/>
      <c r="BF7381" s="120"/>
      <c r="BG7381" s="117"/>
      <c r="BH7381" s="117"/>
    </row>
    <row r="7382" spans="55:60" x14ac:dyDescent="0.2">
      <c r="BC7382" s="120"/>
      <c r="BD7382" s="120"/>
      <c r="BE7382" s="120"/>
      <c r="BF7382" s="120"/>
      <c r="BG7382" s="117"/>
      <c r="BH7382" s="117"/>
    </row>
    <row r="7383" spans="55:60" x14ac:dyDescent="0.2">
      <c r="BC7383" s="120"/>
      <c r="BD7383" s="120"/>
      <c r="BE7383" s="120"/>
      <c r="BF7383" s="120"/>
      <c r="BG7383" s="117"/>
      <c r="BH7383" s="117"/>
    </row>
    <row r="7384" spans="55:60" x14ac:dyDescent="0.2">
      <c r="BC7384" s="120"/>
      <c r="BD7384" s="120"/>
      <c r="BE7384" s="120"/>
      <c r="BF7384" s="120"/>
      <c r="BG7384" s="117"/>
      <c r="BH7384" s="117"/>
    </row>
    <row r="7385" spans="55:60" x14ac:dyDescent="0.2">
      <c r="BC7385" s="120"/>
      <c r="BD7385" s="120"/>
      <c r="BE7385" s="120"/>
      <c r="BF7385" s="120"/>
      <c r="BG7385" s="117"/>
      <c r="BH7385" s="117"/>
    </row>
    <row r="7386" spans="55:60" x14ac:dyDescent="0.2">
      <c r="BC7386" s="120"/>
      <c r="BD7386" s="120"/>
      <c r="BE7386" s="120"/>
      <c r="BF7386" s="120"/>
      <c r="BG7386" s="117"/>
      <c r="BH7386" s="117"/>
    </row>
    <row r="7387" spans="55:60" x14ac:dyDescent="0.2">
      <c r="BC7387" s="120"/>
      <c r="BD7387" s="120"/>
      <c r="BE7387" s="120"/>
      <c r="BF7387" s="120"/>
      <c r="BG7387" s="117"/>
      <c r="BH7387" s="117"/>
    </row>
    <row r="7388" spans="55:60" x14ac:dyDescent="0.2">
      <c r="BC7388" s="120"/>
      <c r="BD7388" s="120"/>
      <c r="BE7388" s="120"/>
      <c r="BF7388" s="120"/>
      <c r="BG7388" s="117"/>
      <c r="BH7388" s="117"/>
    </row>
    <row r="7389" spans="55:60" x14ac:dyDescent="0.2">
      <c r="BC7389" s="120"/>
      <c r="BD7389" s="120"/>
      <c r="BE7389" s="120"/>
      <c r="BF7389" s="120"/>
      <c r="BG7389" s="117"/>
      <c r="BH7389" s="117"/>
    </row>
    <row r="7390" spans="55:60" x14ac:dyDescent="0.2">
      <c r="BC7390" s="120"/>
      <c r="BD7390" s="120"/>
      <c r="BE7390" s="120"/>
      <c r="BF7390" s="120"/>
      <c r="BG7390" s="117"/>
      <c r="BH7390" s="117"/>
    </row>
    <row r="7391" spans="55:60" x14ac:dyDescent="0.2">
      <c r="BC7391" s="120"/>
      <c r="BD7391" s="120"/>
      <c r="BE7391" s="120"/>
      <c r="BF7391" s="120"/>
      <c r="BG7391" s="117"/>
      <c r="BH7391" s="117"/>
    </row>
    <row r="7392" spans="55:60" x14ac:dyDescent="0.2">
      <c r="BC7392" s="120"/>
      <c r="BD7392" s="120"/>
      <c r="BE7392" s="120"/>
      <c r="BF7392" s="120"/>
      <c r="BG7392" s="117"/>
      <c r="BH7392" s="117"/>
    </row>
    <row r="7393" spans="55:60" x14ac:dyDescent="0.2">
      <c r="BC7393" s="120"/>
      <c r="BD7393" s="120"/>
      <c r="BE7393" s="120"/>
      <c r="BF7393" s="120"/>
      <c r="BG7393" s="117"/>
      <c r="BH7393" s="117"/>
    </row>
    <row r="7394" spans="55:60" x14ac:dyDescent="0.2">
      <c r="BC7394" s="120"/>
      <c r="BD7394" s="120"/>
      <c r="BE7394" s="120"/>
      <c r="BF7394" s="120"/>
      <c r="BG7394" s="117"/>
      <c r="BH7394" s="117"/>
    </row>
    <row r="7395" spans="55:60" x14ac:dyDescent="0.2">
      <c r="BC7395" s="120"/>
      <c r="BD7395" s="120"/>
      <c r="BE7395" s="120"/>
      <c r="BF7395" s="120"/>
      <c r="BG7395" s="117"/>
      <c r="BH7395" s="117"/>
    </row>
    <row r="7396" spans="55:60" x14ac:dyDescent="0.2">
      <c r="BC7396" s="120"/>
      <c r="BD7396" s="120"/>
      <c r="BE7396" s="120"/>
      <c r="BF7396" s="120"/>
      <c r="BG7396" s="117"/>
      <c r="BH7396" s="117"/>
    </row>
    <row r="7397" spans="55:60" x14ac:dyDescent="0.2">
      <c r="BC7397" s="120"/>
      <c r="BD7397" s="120"/>
      <c r="BE7397" s="120"/>
      <c r="BF7397" s="120"/>
      <c r="BG7397" s="117"/>
      <c r="BH7397" s="117"/>
    </row>
    <row r="7398" spans="55:60" x14ac:dyDescent="0.2">
      <c r="BC7398" s="120"/>
      <c r="BD7398" s="120"/>
      <c r="BE7398" s="120"/>
      <c r="BF7398" s="120"/>
      <c r="BG7398" s="117"/>
      <c r="BH7398" s="117"/>
    </row>
    <row r="7399" spans="55:60" x14ac:dyDescent="0.2">
      <c r="BC7399" s="120"/>
      <c r="BD7399" s="120"/>
      <c r="BE7399" s="120"/>
      <c r="BF7399" s="120"/>
      <c r="BG7399" s="117"/>
      <c r="BH7399" s="117"/>
    </row>
    <row r="7400" spans="55:60" x14ac:dyDescent="0.2">
      <c r="BC7400" s="120"/>
      <c r="BD7400" s="120"/>
      <c r="BE7400" s="120"/>
      <c r="BF7400" s="120"/>
      <c r="BG7400" s="117"/>
      <c r="BH7400" s="117"/>
    </row>
    <row r="7401" spans="55:60" x14ac:dyDescent="0.2">
      <c r="BC7401" s="120"/>
      <c r="BD7401" s="120"/>
      <c r="BE7401" s="120"/>
      <c r="BF7401" s="120"/>
      <c r="BG7401" s="117"/>
      <c r="BH7401" s="117"/>
    </row>
    <row r="7402" spans="55:60" x14ac:dyDescent="0.2">
      <c r="BC7402" s="120"/>
      <c r="BD7402" s="120"/>
      <c r="BE7402" s="120"/>
      <c r="BF7402" s="120"/>
      <c r="BG7402" s="117"/>
      <c r="BH7402" s="117"/>
    </row>
    <row r="7403" spans="55:60" x14ac:dyDescent="0.2">
      <c r="BC7403" s="120"/>
      <c r="BD7403" s="120"/>
      <c r="BE7403" s="120"/>
      <c r="BF7403" s="120"/>
      <c r="BG7403" s="117"/>
      <c r="BH7403" s="117"/>
    </row>
    <row r="7404" spans="55:60" x14ac:dyDescent="0.2">
      <c r="BC7404" s="120"/>
      <c r="BD7404" s="120"/>
      <c r="BE7404" s="120"/>
      <c r="BF7404" s="120"/>
      <c r="BG7404" s="117"/>
      <c r="BH7404" s="117"/>
    </row>
    <row r="7405" spans="55:60" x14ac:dyDescent="0.2">
      <c r="BC7405" s="120"/>
      <c r="BD7405" s="120"/>
      <c r="BE7405" s="120"/>
      <c r="BF7405" s="120"/>
      <c r="BG7405" s="117"/>
      <c r="BH7405" s="117"/>
    </row>
    <row r="7406" spans="55:60" x14ac:dyDescent="0.2">
      <c r="BC7406" s="120"/>
      <c r="BD7406" s="120"/>
      <c r="BE7406" s="120"/>
      <c r="BF7406" s="120"/>
      <c r="BG7406" s="117"/>
      <c r="BH7406" s="117"/>
    </row>
    <row r="7407" spans="55:60" x14ac:dyDescent="0.2">
      <c r="BC7407" s="120"/>
      <c r="BD7407" s="120"/>
      <c r="BE7407" s="120"/>
      <c r="BF7407" s="120"/>
      <c r="BG7407" s="117"/>
      <c r="BH7407" s="117"/>
    </row>
    <row r="7408" spans="55:60" x14ac:dyDescent="0.2">
      <c r="BC7408" s="120"/>
      <c r="BD7408" s="120"/>
      <c r="BE7408" s="120"/>
      <c r="BF7408" s="120"/>
      <c r="BG7408" s="117"/>
      <c r="BH7408" s="117"/>
    </row>
    <row r="7409" spans="55:60" x14ac:dyDescent="0.2">
      <c r="BC7409" s="120"/>
      <c r="BD7409" s="120"/>
      <c r="BE7409" s="120"/>
      <c r="BF7409" s="120"/>
      <c r="BG7409" s="117"/>
      <c r="BH7409" s="117"/>
    </row>
    <row r="7410" spans="55:60" x14ac:dyDescent="0.2">
      <c r="BC7410" s="120"/>
      <c r="BD7410" s="120"/>
      <c r="BE7410" s="120"/>
      <c r="BF7410" s="120"/>
      <c r="BG7410" s="117"/>
      <c r="BH7410" s="117"/>
    </row>
    <row r="7411" spans="55:60" x14ac:dyDescent="0.2">
      <c r="BC7411" s="120"/>
      <c r="BD7411" s="120"/>
      <c r="BE7411" s="120"/>
      <c r="BF7411" s="120"/>
      <c r="BG7411" s="117"/>
      <c r="BH7411" s="117"/>
    </row>
    <row r="7412" spans="55:60" x14ac:dyDescent="0.2">
      <c r="BC7412" s="120"/>
      <c r="BD7412" s="120"/>
      <c r="BE7412" s="120"/>
      <c r="BF7412" s="120"/>
      <c r="BG7412" s="117"/>
      <c r="BH7412" s="117"/>
    </row>
    <row r="7413" spans="55:60" x14ac:dyDescent="0.2">
      <c r="BC7413" s="120"/>
      <c r="BD7413" s="120"/>
      <c r="BE7413" s="120"/>
      <c r="BF7413" s="120"/>
      <c r="BG7413" s="117"/>
      <c r="BH7413" s="117"/>
    </row>
    <row r="7414" spans="55:60" x14ac:dyDescent="0.2">
      <c r="BC7414" s="120"/>
      <c r="BD7414" s="120"/>
      <c r="BE7414" s="120"/>
      <c r="BF7414" s="120"/>
      <c r="BG7414" s="117"/>
      <c r="BH7414" s="117"/>
    </row>
    <row r="7415" spans="55:60" x14ac:dyDescent="0.2">
      <c r="BC7415" s="120"/>
      <c r="BD7415" s="120"/>
      <c r="BE7415" s="120"/>
      <c r="BF7415" s="120"/>
      <c r="BG7415" s="117"/>
      <c r="BH7415" s="117"/>
    </row>
    <row r="7416" spans="55:60" x14ac:dyDescent="0.2">
      <c r="BC7416" s="120"/>
      <c r="BD7416" s="120"/>
      <c r="BE7416" s="120"/>
      <c r="BF7416" s="120"/>
      <c r="BG7416" s="117"/>
      <c r="BH7416" s="117"/>
    </row>
    <row r="7417" spans="55:60" x14ac:dyDescent="0.2">
      <c r="BC7417" s="120"/>
      <c r="BD7417" s="120"/>
      <c r="BE7417" s="120"/>
      <c r="BF7417" s="120"/>
      <c r="BG7417" s="117"/>
      <c r="BH7417" s="117"/>
    </row>
    <row r="7418" spans="55:60" x14ac:dyDescent="0.2">
      <c r="BC7418" s="120"/>
      <c r="BD7418" s="120"/>
      <c r="BE7418" s="120"/>
      <c r="BF7418" s="120"/>
      <c r="BG7418" s="117"/>
      <c r="BH7418" s="117"/>
    </row>
    <row r="7419" spans="55:60" x14ac:dyDescent="0.2">
      <c r="BC7419" s="120"/>
      <c r="BD7419" s="120"/>
      <c r="BE7419" s="120"/>
      <c r="BF7419" s="120"/>
      <c r="BG7419" s="117"/>
      <c r="BH7419" s="117"/>
    </row>
    <row r="7420" spans="55:60" x14ac:dyDescent="0.2">
      <c r="BC7420" s="120"/>
      <c r="BD7420" s="120"/>
      <c r="BE7420" s="120"/>
      <c r="BF7420" s="120"/>
      <c r="BG7420" s="117"/>
      <c r="BH7420" s="117"/>
    </row>
    <row r="7421" spans="55:60" x14ac:dyDescent="0.2">
      <c r="BC7421" s="120"/>
      <c r="BD7421" s="120"/>
      <c r="BE7421" s="120"/>
      <c r="BF7421" s="120"/>
      <c r="BG7421" s="117"/>
      <c r="BH7421" s="117"/>
    </row>
    <row r="7422" spans="55:60" x14ac:dyDescent="0.2">
      <c r="BC7422" s="120"/>
      <c r="BD7422" s="120"/>
      <c r="BE7422" s="120"/>
      <c r="BF7422" s="120"/>
      <c r="BG7422" s="117"/>
      <c r="BH7422" s="117"/>
    </row>
    <row r="7423" spans="55:60" x14ac:dyDescent="0.2">
      <c r="BC7423" s="120"/>
      <c r="BD7423" s="120"/>
      <c r="BE7423" s="120"/>
      <c r="BF7423" s="120"/>
      <c r="BG7423" s="117"/>
      <c r="BH7423" s="117"/>
    </row>
    <row r="7424" spans="55:60" x14ac:dyDescent="0.2">
      <c r="BC7424" s="120"/>
      <c r="BD7424" s="120"/>
      <c r="BE7424" s="120"/>
      <c r="BF7424" s="120"/>
      <c r="BG7424" s="117"/>
      <c r="BH7424" s="117"/>
    </row>
    <row r="7425" spans="55:60" x14ac:dyDescent="0.2">
      <c r="BC7425" s="120"/>
      <c r="BD7425" s="120"/>
      <c r="BE7425" s="120"/>
      <c r="BF7425" s="120"/>
      <c r="BG7425" s="117"/>
      <c r="BH7425" s="117"/>
    </row>
    <row r="7426" spans="55:60" x14ac:dyDescent="0.2">
      <c r="BC7426" s="120"/>
      <c r="BD7426" s="120"/>
      <c r="BE7426" s="120"/>
      <c r="BF7426" s="120"/>
      <c r="BG7426" s="117"/>
      <c r="BH7426" s="117"/>
    </row>
    <row r="7427" spans="55:60" x14ac:dyDescent="0.2">
      <c r="BC7427" s="120"/>
      <c r="BD7427" s="120"/>
      <c r="BE7427" s="120"/>
      <c r="BF7427" s="120"/>
      <c r="BG7427" s="117"/>
      <c r="BH7427" s="117"/>
    </row>
    <row r="7428" spans="55:60" x14ac:dyDescent="0.2">
      <c r="BC7428" s="120"/>
      <c r="BD7428" s="120"/>
      <c r="BE7428" s="120"/>
      <c r="BF7428" s="120"/>
      <c r="BG7428" s="117"/>
      <c r="BH7428" s="117"/>
    </row>
    <row r="7429" spans="55:60" x14ac:dyDescent="0.2">
      <c r="BC7429" s="120"/>
      <c r="BD7429" s="120"/>
      <c r="BE7429" s="120"/>
      <c r="BF7429" s="120"/>
      <c r="BG7429" s="117"/>
      <c r="BH7429" s="117"/>
    </row>
    <row r="7430" spans="55:60" x14ac:dyDescent="0.2">
      <c r="BC7430" s="120"/>
      <c r="BD7430" s="120"/>
      <c r="BE7430" s="120"/>
      <c r="BF7430" s="120"/>
      <c r="BG7430" s="117"/>
      <c r="BH7430" s="117"/>
    </row>
    <row r="7431" spans="55:60" x14ac:dyDescent="0.2">
      <c r="BC7431" s="120"/>
      <c r="BD7431" s="120"/>
      <c r="BE7431" s="120"/>
      <c r="BF7431" s="120"/>
      <c r="BG7431" s="117"/>
      <c r="BH7431" s="117"/>
    </row>
    <row r="7432" spans="55:60" x14ac:dyDescent="0.2">
      <c r="BC7432" s="120"/>
      <c r="BD7432" s="120"/>
      <c r="BE7432" s="120"/>
      <c r="BF7432" s="120"/>
      <c r="BG7432" s="117"/>
      <c r="BH7432" s="117"/>
    </row>
    <row r="7433" spans="55:60" x14ac:dyDescent="0.2">
      <c r="BC7433" s="120"/>
      <c r="BD7433" s="120"/>
      <c r="BE7433" s="120"/>
      <c r="BF7433" s="120"/>
      <c r="BG7433" s="117"/>
      <c r="BH7433" s="117"/>
    </row>
    <row r="7434" spans="55:60" x14ac:dyDescent="0.2">
      <c r="BC7434" s="120"/>
      <c r="BD7434" s="120"/>
      <c r="BE7434" s="120"/>
      <c r="BF7434" s="120"/>
      <c r="BG7434" s="117"/>
      <c r="BH7434" s="117"/>
    </row>
    <row r="7435" spans="55:60" x14ac:dyDescent="0.2">
      <c r="BC7435" s="120"/>
      <c r="BD7435" s="120"/>
      <c r="BE7435" s="120"/>
      <c r="BF7435" s="120"/>
      <c r="BG7435" s="117"/>
      <c r="BH7435" s="117"/>
    </row>
    <row r="7436" spans="55:60" x14ac:dyDescent="0.2">
      <c r="BC7436" s="120"/>
      <c r="BD7436" s="120"/>
      <c r="BE7436" s="120"/>
      <c r="BF7436" s="120"/>
      <c r="BG7436" s="117"/>
      <c r="BH7436" s="117"/>
    </row>
    <row r="7437" spans="55:60" x14ac:dyDescent="0.2">
      <c r="BC7437" s="120"/>
      <c r="BD7437" s="120"/>
      <c r="BE7437" s="120"/>
      <c r="BF7437" s="120"/>
      <c r="BG7437" s="117"/>
      <c r="BH7437" s="117"/>
    </row>
    <row r="7438" spans="55:60" x14ac:dyDescent="0.2">
      <c r="BC7438" s="120"/>
      <c r="BD7438" s="120"/>
      <c r="BE7438" s="120"/>
      <c r="BF7438" s="120"/>
      <c r="BG7438" s="117"/>
      <c r="BH7438" s="117"/>
    </row>
    <row r="7439" spans="55:60" x14ac:dyDescent="0.2">
      <c r="BC7439" s="120"/>
      <c r="BD7439" s="120"/>
      <c r="BE7439" s="120"/>
      <c r="BF7439" s="120"/>
      <c r="BG7439" s="117"/>
      <c r="BH7439" s="117"/>
    </row>
    <row r="7440" spans="55:60" x14ac:dyDescent="0.2">
      <c r="BC7440" s="120"/>
      <c r="BD7440" s="120"/>
      <c r="BE7440" s="120"/>
      <c r="BF7440" s="120"/>
      <c r="BG7440" s="117"/>
      <c r="BH7440" s="117"/>
    </row>
    <row r="7441" spans="55:60" x14ac:dyDescent="0.2">
      <c r="BC7441" s="120"/>
      <c r="BD7441" s="120"/>
      <c r="BE7441" s="120"/>
      <c r="BF7441" s="120"/>
      <c r="BG7441" s="117"/>
      <c r="BH7441" s="117"/>
    </row>
    <row r="7442" spans="55:60" x14ac:dyDescent="0.2">
      <c r="BC7442" s="120"/>
      <c r="BD7442" s="120"/>
      <c r="BE7442" s="120"/>
      <c r="BF7442" s="120"/>
      <c r="BG7442" s="117"/>
      <c r="BH7442" s="117"/>
    </row>
    <row r="7443" spans="55:60" x14ac:dyDescent="0.2">
      <c r="BC7443" s="120"/>
      <c r="BD7443" s="120"/>
      <c r="BE7443" s="120"/>
      <c r="BF7443" s="120"/>
      <c r="BG7443" s="117"/>
      <c r="BH7443" s="117"/>
    </row>
    <row r="7444" spans="55:60" x14ac:dyDescent="0.2">
      <c r="BC7444" s="120"/>
      <c r="BD7444" s="120"/>
      <c r="BE7444" s="120"/>
      <c r="BF7444" s="120"/>
      <c r="BG7444" s="117"/>
      <c r="BH7444" s="117"/>
    </row>
    <row r="7445" spans="55:60" x14ac:dyDescent="0.2">
      <c r="BC7445" s="120"/>
      <c r="BD7445" s="120"/>
      <c r="BE7445" s="120"/>
      <c r="BF7445" s="120"/>
      <c r="BG7445" s="117"/>
      <c r="BH7445" s="117"/>
    </row>
    <row r="7446" spans="55:60" x14ac:dyDescent="0.2">
      <c r="BC7446" s="120"/>
      <c r="BD7446" s="120"/>
      <c r="BE7446" s="120"/>
      <c r="BF7446" s="120"/>
      <c r="BG7446" s="117"/>
      <c r="BH7446" s="117"/>
    </row>
    <row r="7447" spans="55:60" x14ac:dyDescent="0.2">
      <c r="BC7447" s="120"/>
      <c r="BD7447" s="120"/>
      <c r="BE7447" s="120"/>
      <c r="BF7447" s="120"/>
      <c r="BG7447" s="117"/>
      <c r="BH7447" s="117"/>
    </row>
    <row r="7448" spans="55:60" x14ac:dyDescent="0.2">
      <c r="BC7448" s="120"/>
      <c r="BD7448" s="120"/>
      <c r="BE7448" s="120"/>
      <c r="BF7448" s="120"/>
      <c r="BG7448" s="117"/>
      <c r="BH7448" s="117"/>
    </row>
    <row r="7449" spans="55:60" x14ac:dyDescent="0.2">
      <c r="BC7449" s="120"/>
      <c r="BD7449" s="120"/>
      <c r="BE7449" s="120"/>
      <c r="BF7449" s="120"/>
      <c r="BG7449" s="117"/>
      <c r="BH7449" s="117"/>
    </row>
    <row r="7450" spans="55:60" x14ac:dyDescent="0.2">
      <c r="BC7450" s="120"/>
      <c r="BD7450" s="120"/>
      <c r="BE7450" s="120"/>
      <c r="BF7450" s="120"/>
      <c r="BG7450" s="117"/>
      <c r="BH7450" s="117"/>
    </row>
    <row r="7451" spans="55:60" x14ac:dyDescent="0.2">
      <c r="BC7451" s="120"/>
      <c r="BD7451" s="120"/>
      <c r="BE7451" s="120"/>
      <c r="BF7451" s="120"/>
      <c r="BG7451" s="117"/>
      <c r="BH7451" s="117"/>
    </row>
    <row r="7452" spans="55:60" x14ac:dyDescent="0.2">
      <c r="BC7452" s="120"/>
      <c r="BD7452" s="120"/>
      <c r="BE7452" s="120"/>
      <c r="BF7452" s="120"/>
      <c r="BG7452" s="117"/>
      <c r="BH7452" s="117"/>
    </row>
    <row r="7453" spans="55:60" x14ac:dyDescent="0.2">
      <c r="BC7453" s="120"/>
      <c r="BD7453" s="120"/>
      <c r="BE7453" s="120"/>
      <c r="BF7453" s="120"/>
      <c r="BG7453" s="117"/>
      <c r="BH7453" s="117"/>
    </row>
    <row r="7454" spans="55:60" x14ac:dyDescent="0.2">
      <c r="BC7454" s="120"/>
      <c r="BD7454" s="120"/>
      <c r="BE7454" s="120"/>
      <c r="BF7454" s="120"/>
      <c r="BG7454" s="117"/>
      <c r="BH7454" s="117"/>
    </row>
    <row r="7455" spans="55:60" x14ac:dyDescent="0.2">
      <c r="BC7455" s="120"/>
      <c r="BD7455" s="120"/>
      <c r="BE7455" s="120"/>
      <c r="BF7455" s="120"/>
      <c r="BG7455" s="117"/>
      <c r="BH7455" s="117"/>
    </row>
    <row r="7456" spans="55:60" x14ac:dyDescent="0.2">
      <c r="BC7456" s="120"/>
      <c r="BD7456" s="120"/>
      <c r="BE7456" s="120"/>
      <c r="BF7456" s="120"/>
      <c r="BG7456" s="117"/>
      <c r="BH7456" s="117"/>
    </row>
    <row r="7457" spans="55:60" x14ac:dyDescent="0.2">
      <c r="BC7457" s="120"/>
      <c r="BD7457" s="120"/>
      <c r="BE7457" s="120"/>
      <c r="BF7457" s="120"/>
      <c r="BG7457" s="117"/>
      <c r="BH7457" s="117"/>
    </row>
    <row r="7458" spans="55:60" x14ac:dyDescent="0.2">
      <c r="BC7458" s="120"/>
      <c r="BD7458" s="120"/>
      <c r="BE7458" s="120"/>
      <c r="BF7458" s="120"/>
      <c r="BG7458" s="117"/>
      <c r="BH7458" s="117"/>
    </row>
    <row r="7459" spans="55:60" x14ac:dyDescent="0.2">
      <c r="BC7459" s="120"/>
      <c r="BD7459" s="120"/>
      <c r="BE7459" s="120"/>
      <c r="BF7459" s="120"/>
      <c r="BG7459" s="117"/>
      <c r="BH7459" s="117"/>
    </row>
    <row r="7460" spans="55:60" x14ac:dyDescent="0.2">
      <c r="BC7460" s="120"/>
      <c r="BD7460" s="120"/>
      <c r="BE7460" s="120"/>
      <c r="BF7460" s="120"/>
      <c r="BG7460" s="117"/>
      <c r="BH7460" s="117"/>
    </row>
    <row r="7461" spans="55:60" x14ac:dyDescent="0.2">
      <c r="BC7461" s="120"/>
      <c r="BD7461" s="120"/>
      <c r="BE7461" s="120"/>
      <c r="BF7461" s="120"/>
      <c r="BG7461" s="117"/>
      <c r="BH7461" s="117"/>
    </row>
    <row r="7462" spans="55:60" x14ac:dyDescent="0.2">
      <c r="BC7462" s="120"/>
      <c r="BD7462" s="120"/>
      <c r="BE7462" s="120"/>
      <c r="BF7462" s="120"/>
      <c r="BG7462" s="117"/>
      <c r="BH7462" s="117"/>
    </row>
    <row r="7463" spans="55:60" x14ac:dyDescent="0.2">
      <c r="BC7463" s="120"/>
      <c r="BD7463" s="120"/>
      <c r="BE7463" s="120"/>
      <c r="BF7463" s="120"/>
      <c r="BG7463" s="117"/>
      <c r="BH7463" s="117"/>
    </row>
    <row r="7464" spans="55:60" x14ac:dyDescent="0.2">
      <c r="BC7464" s="120"/>
      <c r="BD7464" s="120"/>
      <c r="BE7464" s="120"/>
      <c r="BF7464" s="120"/>
      <c r="BG7464" s="117"/>
      <c r="BH7464" s="117"/>
    </row>
    <row r="7465" spans="55:60" x14ac:dyDescent="0.2">
      <c r="BC7465" s="120"/>
      <c r="BD7465" s="120"/>
      <c r="BE7465" s="120"/>
      <c r="BF7465" s="120"/>
      <c r="BG7465" s="117"/>
      <c r="BH7465" s="117"/>
    </row>
    <row r="7466" spans="55:60" x14ac:dyDescent="0.2">
      <c r="BC7466" s="120"/>
      <c r="BD7466" s="120"/>
      <c r="BE7466" s="120"/>
      <c r="BF7466" s="120"/>
      <c r="BG7466" s="117"/>
      <c r="BH7466" s="117"/>
    </row>
    <row r="7467" spans="55:60" x14ac:dyDescent="0.2">
      <c r="BC7467" s="120"/>
      <c r="BD7467" s="120"/>
      <c r="BE7467" s="120"/>
      <c r="BF7467" s="120"/>
      <c r="BG7467" s="117"/>
      <c r="BH7467" s="117"/>
    </row>
    <row r="7468" spans="55:60" x14ac:dyDescent="0.2">
      <c r="BC7468" s="120"/>
      <c r="BD7468" s="120"/>
      <c r="BE7468" s="120"/>
      <c r="BF7468" s="120"/>
      <c r="BG7468" s="117"/>
      <c r="BH7468" s="117"/>
    </row>
    <row r="7469" spans="55:60" x14ac:dyDescent="0.2">
      <c r="BC7469" s="120"/>
      <c r="BD7469" s="120"/>
      <c r="BE7469" s="120"/>
      <c r="BF7469" s="120"/>
      <c r="BG7469" s="117"/>
      <c r="BH7469" s="117"/>
    </row>
    <row r="7470" spans="55:60" x14ac:dyDescent="0.2">
      <c r="BC7470" s="120"/>
      <c r="BD7470" s="120"/>
      <c r="BE7470" s="120"/>
      <c r="BF7470" s="120"/>
      <c r="BG7470" s="117"/>
      <c r="BH7470" s="117"/>
    </row>
    <row r="7471" spans="55:60" x14ac:dyDescent="0.2">
      <c r="BC7471" s="120"/>
      <c r="BD7471" s="120"/>
      <c r="BE7471" s="120"/>
      <c r="BF7471" s="120"/>
      <c r="BG7471" s="117"/>
      <c r="BH7471" s="117"/>
    </row>
    <row r="7472" spans="55:60" x14ac:dyDescent="0.2">
      <c r="BC7472" s="120"/>
      <c r="BD7472" s="120"/>
      <c r="BE7472" s="120"/>
      <c r="BF7472" s="120"/>
      <c r="BG7472" s="117"/>
      <c r="BH7472" s="117"/>
    </row>
    <row r="7473" spans="55:60" x14ac:dyDescent="0.2">
      <c r="BC7473" s="120"/>
      <c r="BD7473" s="120"/>
      <c r="BE7473" s="120"/>
      <c r="BF7473" s="120"/>
      <c r="BG7473" s="117"/>
      <c r="BH7473" s="117"/>
    </row>
    <row r="7474" spans="55:60" x14ac:dyDescent="0.2">
      <c r="BC7474" s="120"/>
      <c r="BD7474" s="120"/>
      <c r="BE7474" s="120"/>
      <c r="BF7474" s="120"/>
      <c r="BG7474" s="117"/>
      <c r="BH7474" s="117"/>
    </row>
    <row r="7475" spans="55:60" x14ac:dyDescent="0.2">
      <c r="BC7475" s="120"/>
      <c r="BD7475" s="120"/>
      <c r="BE7475" s="120"/>
      <c r="BF7475" s="120"/>
      <c r="BG7475" s="117"/>
      <c r="BH7475" s="117"/>
    </row>
    <row r="7476" spans="55:60" x14ac:dyDescent="0.2">
      <c r="BC7476" s="120"/>
      <c r="BD7476" s="120"/>
      <c r="BE7476" s="120"/>
      <c r="BF7476" s="120"/>
      <c r="BG7476" s="117"/>
      <c r="BH7476" s="117"/>
    </row>
    <row r="7477" spans="55:60" x14ac:dyDescent="0.2">
      <c r="BC7477" s="120"/>
      <c r="BD7477" s="120"/>
      <c r="BE7477" s="120"/>
      <c r="BF7477" s="120"/>
      <c r="BG7477" s="117"/>
      <c r="BH7477" s="117"/>
    </row>
    <row r="7478" spans="55:60" x14ac:dyDescent="0.2">
      <c r="BC7478" s="120"/>
      <c r="BD7478" s="120"/>
      <c r="BE7478" s="120"/>
      <c r="BF7478" s="120"/>
      <c r="BG7478" s="117"/>
      <c r="BH7478" s="117"/>
    </row>
    <row r="7479" spans="55:60" x14ac:dyDescent="0.2">
      <c r="BC7479" s="120"/>
      <c r="BD7479" s="120"/>
      <c r="BE7479" s="120"/>
      <c r="BF7479" s="120"/>
      <c r="BG7479" s="117"/>
      <c r="BH7479" s="117"/>
    </row>
    <row r="7480" spans="55:60" x14ac:dyDescent="0.2">
      <c r="BC7480" s="120"/>
      <c r="BD7480" s="120"/>
      <c r="BE7480" s="120"/>
      <c r="BF7480" s="120"/>
      <c r="BG7480" s="117"/>
      <c r="BH7480" s="117"/>
    </row>
    <row r="7481" spans="55:60" x14ac:dyDescent="0.2">
      <c r="BC7481" s="120"/>
      <c r="BD7481" s="120"/>
      <c r="BE7481" s="120"/>
      <c r="BF7481" s="120"/>
      <c r="BG7481" s="117"/>
      <c r="BH7481" s="117"/>
    </row>
    <row r="7482" spans="55:60" x14ac:dyDescent="0.2">
      <c r="BC7482" s="120"/>
      <c r="BD7482" s="120"/>
      <c r="BE7482" s="120"/>
      <c r="BF7482" s="120"/>
      <c r="BG7482" s="117"/>
      <c r="BH7482" s="117"/>
    </row>
    <row r="7483" spans="55:60" x14ac:dyDescent="0.2">
      <c r="BC7483" s="120"/>
      <c r="BD7483" s="120"/>
      <c r="BE7483" s="120"/>
      <c r="BF7483" s="120"/>
      <c r="BG7483" s="117"/>
      <c r="BH7483" s="117"/>
    </row>
    <row r="7484" spans="55:60" x14ac:dyDescent="0.2">
      <c r="BC7484" s="120"/>
      <c r="BD7484" s="120"/>
      <c r="BE7484" s="120"/>
      <c r="BF7484" s="120"/>
      <c r="BG7484" s="117"/>
      <c r="BH7484" s="117"/>
    </row>
    <row r="7485" spans="55:60" x14ac:dyDescent="0.2">
      <c r="BC7485" s="120"/>
      <c r="BD7485" s="120"/>
      <c r="BE7485" s="120"/>
      <c r="BF7485" s="120"/>
      <c r="BG7485" s="117"/>
      <c r="BH7485" s="117"/>
    </row>
    <row r="7486" spans="55:60" x14ac:dyDescent="0.2">
      <c r="BC7486" s="120"/>
      <c r="BD7486" s="120"/>
      <c r="BE7486" s="120"/>
      <c r="BF7486" s="120"/>
      <c r="BG7486" s="117"/>
      <c r="BH7486" s="117"/>
    </row>
    <row r="7487" spans="55:60" x14ac:dyDescent="0.2">
      <c r="BC7487" s="120"/>
      <c r="BD7487" s="120"/>
      <c r="BE7487" s="120"/>
      <c r="BF7487" s="120"/>
      <c r="BG7487" s="117"/>
      <c r="BH7487" s="117"/>
    </row>
    <row r="7488" spans="55:60" x14ac:dyDescent="0.2">
      <c r="BC7488" s="120"/>
      <c r="BD7488" s="120"/>
      <c r="BE7488" s="120"/>
      <c r="BF7488" s="120"/>
      <c r="BG7488" s="117"/>
      <c r="BH7488" s="117"/>
    </row>
    <row r="7489" spans="55:60" x14ac:dyDescent="0.2">
      <c r="BC7489" s="120"/>
      <c r="BD7489" s="120"/>
      <c r="BE7489" s="120"/>
      <c r="BF7489" s="120"/>
      <c r="BG7489" s="117"/>
      <c r="BH7489" s="117"/>
    </row>
    <row r="7490" spans="55:60" x14ac:dyDescent="0.2">
      <c r="BC7490" s="120"/>
      <c r="BD7490" s="120"/>
      <c r="BE7490" s="120"/>
      <c r="BF7490" s="120"/>
      <c r="BG7490" s="117"/>
      <c r="BH7490" s="117"/>
    </row>
    <row r="7491" spans="55:60" x14ac:dyDescent="0.2">
      <c r="BC7491" s="120"/>
      <c r="BD7491" s="120"/>
      <c r="BE7491" s="120"/>
      <c r="BF7491" s="120"/>
      <c r="BG7491" s="117"/>
      <c r="BH7491" s="117"/>
    </row>
    <row r="7492" spans="55:60" x14ac:dyDescent="0.2">
      <c r="BC7492" s="120"/>
      <c r="BD7492" s="120"/>
      <c r="BE7492" s="120"/>
      <c r="BF7492" s="120"/>
      <c r="BG7492" s="117"/>
      <c r="BH7492" s="117"/>
    </row>
    <row r="7493" spans="55:60" x14ac:dyDescent="0.2">
      <c r="BC7493" s="120"/>
      <c r="BD7493" s="120"/>
      <c r="BE7493" s="120"/>
      <c r="BF7493" s="120"/>
      <c r="BG7493" s="117"/>
      <c r="BH7493" s="117"/>
    </row>
    <row r="7494" spans="55:60" x14ac:dyDescent="0.2">
      <c r="BC7494" s="120"/>
      <c r="BD7494" s="120"/>
      <c r="BE7494" s="120"/>
      <c r="BF7494" s="120"/>
      <c r="BG7494" s="117"/>
      <c r="BH7494" s="117"/>
    </row>
    <row r="7495" spans="55:60" x14ac:dyDescent="0.2">
      <c r="BC7495" s="120"/>
      <c r="BD7495" s="120"/>
      <c r="BE7495" s="120"/>
      <c r="BF7495" s="120"/>
      <c r="BG7495" s="117"/>
      <c r="BH7495" s="117"/>
    </row>
    <row r="7496" spans="55:60" x14ac:dyDescent="0.2">
      <c r="BC7496" s="120"/>
      <c r="BD7496" s="120"/>
      <c r="BE7496" s="120"/>
      <c r="BF7496" s="120"/>
      <c r="BG7496" s="117"/>
      <c r="BH7496" s="117"/>
    </row>
    <row r="7497" spans="55:60" x14ac:dyDescent="0.2">
      <c r="BC7497" s="120"/>
      <c r="BD7497" s="120"/>
      <c r="BE7497" s="120"/>
      <c r="BF7497" s="120"/>
      <c r="BG7497" s="117"/>
      <c r="BH7497" s="117"/>
    </row>
    <row r="7498" spans="55:60" x14ac:dyDescent="0.2">
      <c r="BC7498" s="120"/>
      <c r="BD7498" s="120"/>
      <c r="BE7498" s="120"/>
      <c r="BF7498" s="120"/>
      <c r="BG7498" s="117"/>
      <c r="BH7498" s="117"/>
    </row>
    <row r="7499" spans="55:60" x14ac:dyDescent="0.2">
      <c r="BC7499" s="120"/>
      <c r="BD7499" s="120"/>
      <c r="BE7499" s="120"/>
      <c r="BF7499" s="120"/>
      <c r="BG7499" s="117"/>
      <c r="BH7499" s="117"/>
    </row>
    <row r="7500" spans="55:60" x14ac:dyDescent="0.2">
      <c r="BC7500" s="120"/>
      <c r="BD7500" s="120"/>
      <c r="BE7500" s="120"/>
      <c r="BF7500" s="120"/>
      <c r="BG7500" s="117"/>
      <c r="BH7500" s="117"/>
    </row>
    <row r="7501" spans="55:60" x14ac:dyDescent="0.2">
      <c r="BC7501" s="120"/>
      <c r="BD7501" s="120"/>
      <c r="BE7501" s="120"/>
      <c r="BF7501" s="120"/>
      <c r="BG7501" s="117"/>
      <c r="BH7501" s="117"/>
    </row>
    <row r="7502" spans="55:60" x14ac:dyDescent="0.2">
      <c r="BC7502" s="120"/>
      <c r="BD7502" s="120"/>
      <c r="BE7502" s="120"/>
      <c r="BF7502" s="120"/>
      <c r="BG7502" s="117"/>
      <c r="BH7502" s="117"/>
    </row>
    <row r="7503" spans="55:60" x14ac:dyDescent="0.2">
      <c r="BC7503" s="120"/>
      <c r="BD7503" s="120"/>
      <c r="BE7503" s="120"/>
      <c r="BF7503" s="120"/>
      <c r="BG7503" s="117"/>
      <c r="BH7503" s="117"/>
    </row>
    <row r="7504" spans="55:60" x14ac:dyDescent="0.2">
      <c r="BC7504" s="120"/>
      <c r="BD7504" s="120"/>
      <c r="BE7504" s="120"/>
      <c r="BF7504" s="120"/>
      <c r="BG7504" s="117"/>
      <c r="BH7504" s="117"/>
    </row>
    <row r="7505" spans="55:60" x14ac:dyDescent="0.2">
      <c r="BC7505" s="120"/>
      <c r="BD7505" s="120"/>
      <c r="BE7505" s="120"/>
      <c r="BF7505" s="120"/>
      <c r="BG7505" s="117"/>
      <c r="BH7505" s="117"/>
    </row>
    <row r="7506" spans="55:60" x14ac:dyDescent="0.2">
      <c r="BC7506" s="120"/>
      <c r="BD7506" s="120"/>
      <c r="BE7506" s="120"/>
      <c r="BF7506" s="120"/>
      <c r="BG7506" s="117"/>
      <c r="BH7506" s="117"/>
    </row>
    <row r="7507" spans="55:60" x14ac:dyDescent="0.2">
      <c r="BC7507" s="120"/>
      <c r="BD7507" s="120"/>
      <c r="BE7507" s="120"/>
      <c r="BF7507" s="120"/>
      <c r="BG7507" s="117"/>
      <c r="BH7507" s="117"/>
    </row>
    <row r="7508" spans="55:60" x14ac:dyDescent="0.2">
      <c r="BC7508" s="120"/>
      <c r="BD7508" s="120"/>
      <c r="BE7508" s="120"/>
      <c r="BF7508" s="120"/>
      <c r="BG7508" s="117"/>
      <c r="BH7508" s="117"/>
    </row>
    <row r="7509" spans="55:60" x14ac:dyDescent="0.2">
      <c r="BC7509" s="120"/>
      <c r="BD7509" s="120"/>
      <c r="BE7509" s="120"/>
      <c r="BF7509" s="120"/>
      <c r="BG7509" s="117"/>
      <c r="BH7509" s="117"/>
    </row>
    <row r="7510" spans="55:60" x14ac:dyDescent="0.2">
      <c r="BC7510" s="120"/>
      <c r="BD7510" s="120"/>
      <c r="BE7510" s="120"/>
      <c r="BF7510" s="120"/>
      <c r="BG7510" s="117"/>
      <c r="BH7510" s="117"/>
    </row>
    <row r="7511" spans="55:60" x14ac:dyDescent="0.2">
      <c r="BC7511" s="120"/>
      <c r="BD7511" s="120"/>
      <c r="BE7511" s="120"/>
      <c r="BF7511" s="120"/>
      <c r="BG7511" s="117"/>
      <c r="BH7511" s="117"/>
    </row>
    <row r="7512" spans="55:60" x14ac:dyDescent="0.2">
      <c r="BC7512" s="120"/>
      <c r="BD7512" s="120"/>
      <c r="BE7512" s="120"/>
      <c r="BF7512" s="120"/>
      <c r="BG7512" s="117"/>
      <c r="BH7512" s="117"/>
    </row>
    <row r="7513" spans="55:60" x14ac:dyDescent="0.2">
      <c r="BC7513" s="120"/>
      <c r="BD7513" s="120"/>
      <c r="BE7513" s="120"/>
      <c r="BF7513" s="120"/>
      <c r="BG7513" s="117"/>
      <c r="BH7513" s="117"/>
    </row>
    <row r="7514" spans="55:60" x14ac:dyDescent="0.2">
      <c r="BC7514" s="120"/>
      <c r="BD7514" s="120"/>
      <c r="BE7514" s="120"/>
      <c r="BF7514" s="120"/>
      <c r="BG7514" s="117"/>
      <c r="BH7514" s="117"/>
    </row>
    <row r="7515" spans="55:60" x14ac:dyDescent="0.2">
      <c r="BC7515" s="120"/>
      <c r="BD7515" s="120"/>
      <c r="BE7515" s="120"/>
      <c r="BF7515" s="120"/>
      <c r="BG7515" s="117"/>
      <c r="BH7515" s="117"/>
    </row>
    <row r="7516" spans="55:60" x14ac:dyDescent="0.2">
      <c r="BC7516" s="120"/>
      <c r="BD7516" s="120"/>
      <c r="BE7516" s="120"/>
      <c r="BF7516" s="120"/>
      <c r="BG7516" s="117"/>
      <c r="BH7516" s="117"/>
    </row>
    <row r="7517" spans="55:60" x14ac:dyDescent="0.2">
      <c r="BC7517" s="120"/>
      <c r="BD7517" s="120"/>
      <c r="BE7517" s="120"/>
      <c r="BF7517" s="120"/>
      <c r="BG7517" s="117"/>
      <c r="BH7517" s="117"/>
    </row>
    <row r="7518" spans="55:60" x14ac:dyDescent="0.2">
      <c r="BC7518" s="120"/>
      <c r="BD7518" s="120"/>
      <c r="BE7518" s="120"/>
      <c r="BF7518" s="120"/>
      <c r="BG7518" s="117"/>
      <c r="BH7518" s="117"/>
    </row>
    <row r="7519" spans="55:60" x14ac:dyDescent="0.2">
      <c r="BC7519" s="120"/>
      <c r="BD7519" s="120"/>
      <c r="BE7519" s="120"/>
      <c r="BF7519" s="120"/>
      <c r="BG7519" s="117"/>
      <c r="BH7519" s="117"/>
    </row>
    <row r="7520" spans="55:60" x14ac:dyDescent="0.2">
      <c r="BC7520" s="120"/>
      <c r="BD7520" s="120"/>
      <c r="BE7520" s="120"/>
      <c r="BF7520" s="120"/>
      <c r="BG7520" s="117"/>
      <c r="BH7520" s="117"/>
    </row>
    <row r="7521" spans="55:60" x14ac:dyDescent="0.2">
      <c r="BC7521" s="120"/>
      <c r="BD7521" s="120"/>
      <c r="BE7521" s="120"/>
      <c r="BF7521" s="120"/>
      <c r="BG7521" s="117"/>
      <c r="BH7521" s="117"/>
    </row>
    <row r="7522" spans="55:60" x14ac:dyDescent="0.2">
      <c r="BC7522" s="120"/>
      <c r="BD7522" s="120"/>
      <c r="BE7522" s="120"/>
      <c r="BF7522" s="120"/>
      <c r="BG7522" s="117"/>
      <c r="BH7522" s="117"/>
    </row>
    <row r="7523" spans="55:60" x14ac:dyDescent="0.2">
      <c r="BC7523" s="120"/>
      <c r="BD7523" s="120"/>
      <c r="BE7523" s="120"/>
      <c r="BF7523" s="120"/>
      <c r="BG7523" s="117"/>
      <c r="BH7523" s="117"/>
    </row>
    <row r="7524" spans="55:60" x14ac:dyDescent="0.2">
      <c r="BC7524" s="120"/>
      <c r="BD7524" s="120"/>
      <c r="BE7524" s="120"/>
      <c r="BF7524" s="120"/>
      <c r="BG7524" s="117"/>
      <c r="BH7524" s="117"/>
    </row>
    <row r="7525" spans="55:60" x14ac:dyDescent="0.2">
      <c r="BC7525" s="120"/>
      <c r="BD7525" s="120"/>
      <c r="BE7525" s="120"/>
      <c r="BF7525" s="120"/>
      <c r="BG7525" s="117"/>
      <c r="BH7525" s="117"/>
    </row>
    <row r="7526" spans="55:60" x14ac:dyDescent="0.2">
      <c r="BC7526" s="120"/>
      <c r="BD7526" s="120"/>
      <c r="BE7526" s="120"/>
      <c r="BF7526" s="120"/>
      <c r="BG7526" s="117"/>
      <c r="BH7526" s="117"/>
    </row>
    <row r="7527" spans="55:60" x14ac:dyDescent="0.2">
      <c r="BC7527" s="120"/>
      <c r="BD7527" s="120"/>
      <c r="BE7527" s="120"/>
      <c r="BF7527" s="120"/>
      <c r="BG7527" s="117"/>
      <c r="BH7527" s="117"/>
    </row>
    <row r="7528" spans="55:60" x14ac:dyDescent="0.2">
      <c r="BC7528" s="120"/>
      <c r="BD7528" s="120"/>
      <c r="BE7528" s="120"/>
      <c r="BF7528" s="120"/>
      <c r="BG7528" s="117"/>
      <c r="BH7528" s="117"/>
    </row>
    <row r="7529" spans="55:60" x14ac:dyDescent="0.2">
      <c r="BC7529" s="120"/>
      <c r="BD7529" s="120"/>
      <c r="BE7529" s="120"/>
      <c r="BF7529" s="120"/>
      <c r="BG7529" s="117"/>
      <c r="BH7529" s="117"/>
    </row>
    <row r="7530" spans="55:60" x14ac:dyDescent="0.2">
      <c r="BC7530" s="120"/>
      <c r="BD7530" s="120"/>
      <c r="BE7530" s="120"/>
      <c r="BF7530" s="120"/>
      <c r="BG7530" s="117"/>
      <c r="BH7530" s="117"/>
    </row>
    <row r="7531" spans="55:60" x14ac:dyDescent="0.2">
      <c r="BC7531" s="120"/>
      <c r="BD7531" s="120"/>
      <c r="BE7531" s="120"/>
      <c r="BF7531" s="120"/>
      <c r="BG7531" s="117"/>
      <c r="BH7531" s="117"/>
    </row>
    <row r="7532" spans="55:60" x14ac:dyDescent="0.2">
      <c r="BC7532" s="120"/>
      <c r="BD7532" s="120"/>
      <c r="BE7532" s="120"/>
      <c r="BF7532" s="120"/>
      <c r="BG7532" s="117"/>
      <c r="BH7532" s="117"/>
    </row>
    <row r="7533" spans="55:60" x14ac:dyDescent="0.2">
      <c r="BC7533" s="120"/>
      <c r="BD7533" s="120"/>
      <c r="BE7533" s="120"/>
      <c r="BF7533" s="120"/>
      <c r="BG7533" s="117"/>
      <c r="BH7533" s="117"/>
    </row>
    <row r="7534" spans="55:60" x14ac:dyDescent="0.2">
      <c r="BC7534" s="120"/>
      <c r="BD7534" s="120"/>
      <c r="BE7534" s="120"/>
      <c r="BF7534" s="120"/>
      <c r="BG7534" s="117"/>
      <c r="BH7534" s="117"/>
    </row>
    <row r="7535" spans="55:60" x14ac:dyDescent="0.2">
      <c r="BC7535" s="120"/>
      <c r="BD7535" s="120"/>
      <c r="BE7535" s="120"/>
      <c r="BF7535" s="120"/>
      <c r="BG7535" s="117"/>
      <c r="BH7535" s="117"/>
    </row>
    <row r="7536" spans="55:60" x14ac:dyDescent="0.2">
      <c r="BC7536" s="120"/>
      <c r="BD7536" s="120"/>
      <c r="BE7536" s="120"/>
      <c r="BF7536" s="120"/>
      <c r="BG7536" s="117"/>
      <c r="BH7536" s="117"/>
    </row>
    <row r="7537" spans="55:60" x14ac:dyDescent="0.2">
      <c r="BC7537" s="120"/>
      <c r="BD7537" s="120"/>
      <c r="BE7537" s="120"/>
      <c r="BF7537" s="120"/>
      <c r="BG7537" s="117"/>
      <c r="BH7537" s="117"/>
    </row>
    <row r="7538" spans="55:60" x14ac:dyDescent="0.2">
      <c r="BC7538" s="120"/>
      <c r="BD7538" s="120"/>
      <c r="BE7538" s="120"/>
      <c r="BF7538" s="120"/>
      <c r="BG7538" s="117"/>
      <c r="BH7538" s="117"/>
    </row>
    <row r="7539" spans="55:60" x14ac:dyDescent="0.2">
      <c r="BC7539" s="120"/>
      <c r="BD7539" s="120"/>
      <c r="BE7539" s="120"/>
      <c r="BF7539" s="120"/>
      <c r="BG7539" s="117"/>
      <c r="BH7539" s="117"/>
    </row>
    <row r="7540" spans="55:60" x14ac:dyDescent="0.2">
      <c r="BC7540" s="120"/>
      <c r="BD7540" s="120"/>
      <c r="BE7540" s="120"/>
      <c r="BF7540" s="120"/>
      <c r="BG7540" s="117"/>
      <c r="BH7540" s="117"/>
    </row>
    <row r="7541" spans="55:60" x14ac:dyDescent="0.2">
      <c r="BC7541" s="120"/>
      <c r="BD7541" s="120"/>
      <c r="BE7541" s="120"/>
      <c r="BF7541" s="120"/>
      <c r="BG7541" s="117"/>
      <c r="BH7541" s="117"/>
    </row>
    <row r="7542" spans="55:60" x14ac:dyDescent="0.2">
      <c r="BC7542" s="120"/>
      <c r="BD7542" s="120"/>
      <c r="BE7542" s="120"/>
      <c r="BF7542" s="120"/>
      <c r="BG7542" s="117"/>
      <c r="BH7542" s="117"/>
    </row>
    <row r="7543" spans="55:60" x14ac:dyDescent="0.2">
      <c r="BC7543" s="120"/>
      <c r="BD7543" s="120"/>
      <c r="BE7543" s="120"/>
      <c r="BF7543" s="120"/>
      <c r="BG7543" s="117"/>
      <c r="BH7543" s="117"/>
    </row>
    <row r="7544" spans="55:60" x14ac:dyDescent="0.2">
      <c r="BC7544" s="120"/>
      <c r="BD7544" s="120"/>
      <c r="BE7544" s="120"/>
      <c r="BF7544" s="120"/>
      <c r="BG7544" s="117"/>
      <c r="BH7544" s="117"/>
    </row>
    <row r="7545" spans="55:60" x14ac:dyDescent="0.2">
      <c r="BC7545" s="120"/>
      <c r="BD7545" s="120"/>
      <c r="BE7545" s="120"/>
      <c r="BF7545" s="120"/>
      <c r="BG7545" s="117"/>
      <c r="BH7545" s="117"/>
    </row>
    <row r="7546" spans="55:60" x14ac:dyDescent="0.2">
      <c r="BC7546" s="120"/>
      <c r="BD7546" s="120"/>
      <c r="BE7546" s="120"/>
      <c r="BF7546" s="120"/>
      <c r="BG7546" s="117"/>
      <c r="BH7546" s="117"/>
    </row>
    <row r="7547" spans="55:60" x14ac:dyDescent="0.2">
      <c r="BC7547" s="120"/>
      <c r="BD7547" s="120"/>
      <c r="BE7547" s="120"/>
      <c r="BF7547" s="120"/>
      <c r="BG7547" s="117"/>
      <c r="BH7547" s="117"/>
    </row>
    <row r="7548" spans="55:60" x14ac:dyDescent="0.2">
      <c r="BC7548" s="120"/>
      <c r="BD7548" s="120"/>
      <c r="BE7548" s="120"/>
      <c r="BF7548" s="120"/>
      <c r="BG7548" s="117"/>
      <c r="BH7548" s="117"/>
    </row>
    <row r="7549" spans="55:60" x14ac:dyDescent="0.2">
      <c r="BC7549" s="120"/>
      <c r="BD7549" s="120"/>
      <c r="BE7549" s="120"/>
      <c r="BF7549" s="120"/>
      <c r="BG7549" s="117"/>
      <c r="BH7549" s="117"/>
    </row>
    <row r="7550" spans="55:60" x14ac:dyDescent="0.2">
      <c r="BC7550" s="120"/>
      <c r="BD7550" s="120"/>
      <c r="BE7550" s="120"/>
      <c r="BF7550" s="120"/>
      <c r="BG7550" s="117"/>
      <c r="BH7550" s="117"/>
    </row>
    <row r="7551" spans="55:60" x14ac:dyDescent="0.2">
      <c r="BC7551" s="120"/>
      <c r="BD7551" s="120"/>
      <c r="BE7551" s="120"/>
      <c r="BF7551" s="120"/>
      <c r="BG7551" s="117"/>
      <c r="BH7551" s="117"/>
    </row>
    <row r="7552" spans="55:60" x14ac:dyDescent="0.2">
      <c r="BC7552" s="120"/>
      <c r="BD7552" s="120"/>
      <c r="BE7552" s="120"/>
      <c r="BF7552" s="120"/>
      <c r="BG7552" s="117"/>
      <c r="BH7552" s="117"/>
    </row>
    <row r="7553" spans="55:60" x14ac:dyDescent="0.2">
      <c r="BC7553" s="120"/>
      <c r="BD7553" s="120"/>
      <c r="BE7553" s="120"/>
      <c r="BF7553" s="120"/>
      <c r="BG7553" s="117"/>
      <c r="BH7553" s="117"/>
    </row>
    <row r="7554" spans="55:60" x14ac:dyDescent="0.2">
      <c r="BC7554" s="120"/>
      <c r="BD7554" s="120"/>
      <c r="BE7554" s="120"/>
      <c r="BF7554" s="120"/>
      <c r="BG7554" s="117"/>
      <c r="BH7554" s="117"/>
    </row>
    <row r="7555" spans="55:60" x14ac:dyDescent="0.2">
      <c r="BC7555" s="120"/>
      <c r="BD7555" s="120"/>
      <c r="BE7555" s="120"/>
      <c r="BF7555" s="120"/>
      <c r="BG7555" s="117"/>
      <c r="BH7555" s="117"/>
    </row>
    <row r="7556" spans="55:60" x14ac:dyDescent="0.2">
      <c r="BC7556" s="120"/>
      <c r="BD7556" s="120"/>
      <c r="BE7556" s="120"/>
      <c r="BF7556" s="120"/>
      <c r="BG7556" s="117"/>
      <c r="BH7556" s="117"/>
    </row>
    <row r="7557" spans="55:60" x14ac:dyDescent="0.2">
      <c r="BC7557" s="120"/>
      <c r="BD7557" s="120"/>
      <c r="BE7557" s="120"/>
      <c r="BF7557" s="120"/>
      <c r="BG7557" s="117"/>
      <c r="BH7557" s="117"/>
    </row>
    <row r="7558" spans="55:60" x14ac:dyDescent="0.2">
      <c r="BC7558" s="120"/>
      <c r="BD7558" s="120"/>
      <c r="BE7558" s="120"/>
      <c r="BF7558" s="120"/>
      <c r="BG7558" s="117"/>
      <c r="BH7558" s="117"/>
    </row>
    <row r="7559" spans="55:60" x14ac:dyDescent="0.2">
      <c r="BC7559" s="120"/>
      <c r="BD7559" s="120"/>
      <c r="BE7559" s="120"/>
      <c r="BF7559" s="120"/>
      <c r="BG7559" s="117"/>
      <c r="BH7559" s="117"/>
    </row>
    <row r="7560" spans="55:60" x14ac:dyDescent="0.2">
      <c r="BC7560" s="120"/>
      <c r="BD7560" s="120"/>
      <c r="BE7560" s="120"/>
      <c r="BF7560" s="120"/>
      <c r="BG7560" s="117"/>
      <c r="BH7560" s="117"/>
    </row>
    <row r="7561" spans="55:60" x14ac:dyDescent="0.2">
      <c r="BC7561" s="120"/>
      <c r="BD7561" s="120"/>
      <c r="BE7561" s="120"/>
      <c r="BF7561" s="120"/>
      <c r="BG7561" s="117"/>
      <c r="BH7561" s="117"/>
    </row>
    <row r="7562" spans="55:60" x14ac:dyDescent="0.2">
      <c r="BC7562" s="120"/>
      <c r="BD7562" s="120"/>
      <c r="BE7562" s="120"/>
      <c r="BF7562" s="120"/>
      <c r="BG7562" s="117"/>
      <c r="BH7562" s="117"/>
    </row>
    <row r="7563" spans="55:60" x14ac:dyDescent="0.2">
      <c r="BC7563" s="120"/>
      <c r="BD7563" s="120"/>
      <c r="BE7563" s="120"/>
      <c r="BF7563" s="120"/>
      <c r="BG7563" s="117"/>
      <c r="BH7563" s="117"/>
    </row>
    <row r="7564" spans="55:60" x14ac:dyDescent="0.2">
      <c r="BC7564" s="120"/>
      <c r="BD7564" s="120"/>
      <c r="BE7564" s="120"/>
      <c r="BF7564" s="120"/>
      <c r="BG7564" s="117"/>
      <c r="BH7564" s="117"/>
    </row>
    <row r="7565" spans="55:60" x14ac:dyDescent="0.2">
      <c r="BC7565" s="120"/>
      <c r="BD7565" s="120"/>
      <c r="BE7565" s="120"/>
      <c r="BF7565" s="120"/>
      <c r="BG7565" s="117"/>
      <c r="BH7565" s="117"/>
    </row>
    <row r="7566" spans="55:60" x14ac:dyDescent="0.2">
      <c r="BC7566" s="120"/>
      <c r="BD7566" s="120"/>
      <c r="BE7566" s="120"/>
      <c r="BF7566" s="120"/>
      <c r="BG7566" s="117"/>
      <c r="BH7566" s="117"/>
    </row>
    <row r="7567" spans="55:60" x14ac:dyDescent="0.2">
      <c r="BC7567" s="120"/>
      <c r="BD7567" s="120"/>
      <c r="BE7567" s="120"/>
      <c r="BF7567" s="120"/>
      <c r="BG7567" s="117"/>
      <c r="BH7567" s="117"/>
    </row>
    <row r="7568" spans="55:60" x14ac:dyDescent="0.2">
      <c r="BC7568" s="120"/>
      <c r="BD7568" s="120"/>
      <c r="BE7568" s="120"/>
      <c r="BF7568" s="120"/>
      <c r="BG7568" s="117"/>
      <c r="BH7568" s="117"/>
    </row>
    <row r="7569" spans="55:60" x14ac:dyDescent="0.2">
      <c r="BC7569" s="120"/>
      <c r="BD7569" s="120"/>
      <c r="BE7569" s="120"/>
      <c r="BF7569" s="120"/>
      <c r="BG7569" s="117"/>
      <c r="BH7569" s="117"/>
    </row>
    <row r="7570" spans="55:60" x14ac:dyDescent="0.2">
      <c r="BC7570" s="120"/>
      <c r="BD7570" s="120"/>
      <c r="BE7570" s="120"/>
      <c r="BF7570" s="120"/>
      <c r="BG7570" s="117"/>
      <c r="BH7570" s="117"/>
    </row>
    <row r="7571" spans="55:60" x14ac:dyDescent="0.2">
      <c r="BC7571" s="120"/>
      <c r="BD7571" s="120"/>
      <c r="BE7571" s="120"/>
      <c r="BF7571" s="120"/>
      <c r="BG7571" s="117"/>
      <c r="BH7571" s="117"/>
    </row>
    <row r="7572" spans="55:60" x14ac:dyDescent="0.2">
      <c r="BC7572" s="120"/>
      <c r="BD7572" s="120"/>
      <c r="BE7572" s="120"/>
      <c r="BF7572" s="120"/>
      <c r="BG7572" s="117"/>
      <c r="BH7572" s="117"/>
    </row>
    <row r="7573" spans="55:60" x14ac:dyDescent="0.2">
      <c r="BC7573" s="120"/>
      <c r="BD7573" s="120"/>
      <c r="BE7573" s="120"/>
      <c r="BF7573" s="120"/>
      <c r="BG7573" s="117"/>
      <c r="BH7573" s="117"/>
    </row>
    <row r="7574" spans="55:60" x14ac:dyDescent="0.2">
      <c r="BC7574" s="120"/>
      <c r="BD7574" s="120"/>
      <c r="BE7574" s="120"/>
      <c r="BF7574" s="120"/>
      <c r="BG7574" s="117"/>
      <c r="BH7574" s="117"/>
    </row>
    <row r="7575" spans="55:60" x14ac:dyDescent="0.2">
      <c r="BC7575" s="120"/>
      <c r="BD7575" s="120"/>
      <c r="BE7575" s="120"/>
      <c r="BF7575" s="120"/>
      <c r="BG7575" s="117"/>
      <c r="BH7575" s="117"/>
    </row>
    <row r="7576" spans="55:60" x14ac:dyDescent="0.2">
      <c r="BC7576" s="120"/>
      <c r="BD7576" s="120"/>
      <c r="BE7576" s="120"/>
      <c r="BF7576" s="120"/>
      <c r="BG7576" s="117"/>
      <c r="BH7576" s="117"/>
    </row>
    <row r="7577" spans="55:60" x14ac:dyDescent="0.2">
      <c r="BC7577" s="120"/>
      <c r="BD7577" s="120"/>
      <c r="BE7577" s="120"/>
      <c r="BF7577" s="120"/>
      <c r="BG7577" s="117"/>
      <c r="BH7577" s="117"/>
    </row>
    <row r="7578" spans="55:60" x14ac:dyDescent="0.2">
      <c r="BC7578" s="120"/>
      <c r="BD7578" s="120"/>
      <c r="BE7578" s="120"/>
      <c r="BF7578" s="120"/>
      <c r="BG7578" s="117"/>
      <c r="BH7578" s="117"/>
    </row>
    <row r="7579" spans="55:60" x14ac:dyDescent="0.2">
      <c r="BC7579" s="120"/>
      <c r="BD7579" s="120"/>
      <c r="BE7579" s="120"/>
      <c r="BF7579" s="120"/>
      <c r="BG7579" s="117"/>
      <c r="BH7579" s="117"/>
    </row>
    <row r="7580" spans="55:60" x14ac:dyDescent="0.2">
      <c r="BC7580" s="120"/>
      <c r="BD7580" s="120"/>
      <c r="BE7580" s="120"/>
      <c r="BF7580" s="120"/>
      <c r="BG7580" s="117"/>
      <c r="BH7580" s="117"/>
    </row>
    <row r="7581" spans="55:60" x14ac:dyDescent="0.2">
      <c r="BC7581" s="120"/>
      <c r="BD7581" s="120"/>
      <c r="BE7581" s="120"/>
      <c r="BF7581" s="120"/>
      <c r="BG7581" s="117"/>
      <c r="BH7581" s="117"/>
    </row>
    <row r="7582" spans="55:60" x14ac:dyDescent="0.2">
      <c r="BC7582" s="120"/>
      <c r="BD7582" s="120"/>
      <c r="BE7582" s="120"/>
      <c r="BF7582" s="120"/>
      <c r="BG7582" s="117"/>
      <c r="BH7582" s="117"/>
    </row>
    <row r="7583" spans="55:60" x14ac:dyDescent="0.2">
      <c r="BC7583" s="120"/>
      <c r="BD7583" s="120"/>
      <c r="BE7583" s="120"/>
      <c r="BF7583" s="120"/>
      <c r="BG7583" s="117"/>
      <c r="BH7583" s="117"/>
    </row>
    <row r="7584" spans="55:60" x14ac:dyDescent="0.2">
      <c r="BC7584" s="120"/>
      <c r="BD7584" s="120"/>
      <c r="BE7584" s="120"/>
      <c r="BF7584" s="120"/>
      <c r="BG7584" s="117"/>
      <c r="BH7584" s="117"/>
    </row>
    <row r="7585" spans="55:60" x14ac:dyDescent="0.2">
      <c r="BC7585" s="120"/>
      <c r="BD7585" s="120"/>
      <c r="BE7585" s="120"/>
      <c r="BF7585" s="120"/>
      <c r="BG7585" s="117"/>
      <c r="BH7585" s="117"/>
    </row>
    <row r="7586" spans="55:60" x14ac:dyDescent="0.2">
      <c r="BC7586" s="120"/>
      <c r="BD7586" s="120"/>
      <c r="BE7586" s="120"/>
      <c r="BF7586" s="120"/>
      <c r="BG7586" s="117"/>
      <c r="BH7586" s="117"/>
    </row>
    <row r="7587" spans="55:60" x14ac:dyDescent="0.2">
      <c r="BC7587" s="120"/>
      <c r="BD7587" s="120"/>
      <c r="BE7587" s="120"/>
      <c r="BF7587" s="120"/>
      <c r="BG7587" s="117"/>
      <c r="BH7587" s="117"/>
    </row>
    <row r="7588" spans="55:60" x14ac:dyDescent="0.2">
      <c r="BC7588" s="120"/>
      <c r="BD7588" s="120"/>
      <c r="BE7588" s="120"/>
      <c r="BF7588" s="120"/>
      <c r="BG7588" s="117"/>
      <c r="BH7588" s="117"/>
    </row>
    <row r="7589" spans="55:60" x14ac:dyDescent="0.2">
      <c r="BC7589" s="120"/>
      <c r="BD7589" s="120"/>
      <c r="BE7589" s="120"/>
      <c r="BF7589" s="120"/>
      <c r="BG7589" s="117"/>
      <c r="BH7589" s="117"/>
    </row>
    <row r="7590" spans="55:60" x14ac:dyDescent="0.2">
      <c r="BC7590" s="120"/>
      <c r="BD7590" s="120"/>
      <c r="BE7590" s="120"/>
      <c r="BF7590" s="120"/>
      <c r="BG7590" s="117"/>
      <c r="BH7590" s="117"/>
    </row>
    <row r="7591" spans="55:60" x14ac:dyDescent="0.2">
      <c r="BC7591" s="120"/>
      <c r="BD7591" s="120"/>
      <c r="BE7591" s="120"/>
      <c r="BF7591" s="120"/>
      <c r="BG7591" s="117"/>
      <c r="BH7591" s="117"/>
    </row>
    <row r="7592" spans="55:60" x14ac:dyDescent="0.2">
      <c r="BC7592" s="120"/>
      <c r="BD7592" s="120"/>
      <c r="BE7592" s="120"/>
      <c r="BF7592" s="120"/>
      <c r="BG7592" s="117"/>
      <c r="BH7592" s="117"/>
    </row>
    <row r="7593" spans="55:60" x14ac:dyDescent="0.2">
      <c r="BC7593" s="120"/>
      <c r="BD7593" s="120"/>
      <c r="BE7593" s="120"/>
      <c r="BF7593" s="120"/>
      <c r="BG7593" s="117"/>
      <c r="BH7593" s="117"/>
    </row>
    <row r="7594" spans="55:60" x14ac:dyDescent="0.2">
      <c r="BC7594" s="120"/>
      <c r="BD7594" s="120"/>
      <c r="BE7594" s="120"/>
      <c r="BF7594" s="120"/>
      <c r="BG7594" s="117"/>
      <c r="BH7594" s="117"/>
    </row>
    <row r="7595" spans="55:60" x14ac:dyDescent="0.2">
      <c r="BC7595" s="120"/>
      <c r="BD7595" s="120"/>
      <c r="BE7595" s="120"/>
      <c r="BF7595" s="120"/>
      <c r="BG7595" s="117"/>
      <c r="BH7595" s="117"/>
    </row>
    <row r="7596" spans="55:60" x14ac:dyDescent="0.2">
      <c r="BC7596" s="120"/>
      <c r="BD7596" s="120"/>
      <c r="BE7596" s="120"/>
      <c r="BF7596" s="120"/>
      <c r="BG7596" s="117"/>
      <c r="BH7596" s="117"/>
    </row>
    <row r="7597" spans="55:60" x14ac:dyDescent="0.2">
      <c r="BC7597" s="120"/>
      <c r="BD7597" s="120"/>
      <c r="BE7597" s="120"/>
      <c r="BF7597" s="120"/>
      <c r="BG7597" s="117"/>
      <c r="BH7597" s="117"/>
    </row>
    <row r="7598" spans="55:60" x14ac:dyDescent="0.2">
      <c r="BC7598" s="120"/>
      <c r="BD7598" s="120"/>
      <c r="BE7598" s="120"/>
      <c r="BF7598" s="120"/>
      <c r="BG7598" s="117"/>
      <c r="BH7598" s="117"/>
    </row>
    <row r="7599" spans="55:60" x14ac:dyDescent="0.2">
      <c r="BC7599" s="120"/>
      <c r="BD7599" s="120"/>
      <c r="BE7599" s="120"/>
      <c r="BF7599" s="120"/>
      <c r="BG7599" s="117"/>
      <c r="BH7599" s="117"/>
    </row>
    <row r="7600" spans="55:60" x14ac:dyDescent="0.2">
      <c r="BC7600" s="120"/>
      <c r="BD7600" s="120"/>
      <c r="BE7600" s="120"/>
      <c r="BF7600" s="120"/>
      <c r="BG7600" s="117"/>
      <c r="BH7600" s="117"/>
    </row>
    <row r="7601" spans="55:60" x14ac:dyDescent="0.2">
      <c r="BC7601" s="120"/>
      <c r="BD7601" s="120"/>
      <c r="BE7601" s="120"/>
      <c r="BF7601" s="120"/>
      <c r="BG7601" s="117"/>
      <c r="BH7601" s="117"/>
    </row>
    <row r="7602" spans="55:60" x14ac:dyDescent="0.2">
      <c r="BC7602" s="120"/>
      <c r="BD7602" s="120"/>
      <c r="BE7602" s="120"/>
      <c r="BF7602" s="120"/>
      <c r="BG7602" s="117"/>
      <c r="BH7602" s="117"/>
    </row>
    <row r="7603" spans="55:60" x14ac:dyDescent="0.2">
      <c r="BC7603" s="120"/>
      <c r="BD7603" s="120"/>
      <c r="BE7603" s="120"/>
      <c r="BF7603" s="120"/>
      <c r="BG7603" s="117"/>
      <c r="BH7603" s="117"/>
    </row>
    <row r="7604" spans="55:60" x14ac:dyDescent="0.2">
      <c r="BC7604" s="120"/>
      <c r="BD7604" s="120"/>
      <c r="BE7604" s="120"/>
      <c r="BF7604" s="120"/>
      <c r="BG7604" s="117"/>
      <c r="BH7604" s="117"/>
    </row>
    <row r="7605" spans="55:60" x14ac:dyDescent="0.2">
      <c r="BC7605" s="120"/>
      <c r="BD7605" s="120"/>
      <c r="BE7605" s="120"/>
      <c r="BF7605" s="120"/>
      <c r="BG7605" s="117"/>
      <c r="BH7605" s="117"/>
    </row>
    <row r="7606" spans="55:60" x14ac:dyDescent="0.2">
      <c r="BC7606" s="120"/>
      <c r="BD7606" s="120"/>
      <c r="BE7606" s="120"/>
      <c r="BF7606" s="120"/>
      <c r="BG7606" s="117"/>
      <c r="BH7606" s="117"/>
    </row>
    <row r="7607" spans="55:60" x14ac:dyDescent="0.2">
      <c r="BC7607" s="120"/>
      <c r="BD7607" s="120"/>
      <c r="BE7607" s="120"/>
      <c r="BF7607" s="120"/>
      <c r="BG7607" s="117"/>
      <c r="BH7607" s="117"/>
    </row>
    <row r="7608" spans="55:60" x14ac:dyDescent="0.2">
      <c r="BC7608" s="120"/>
      <c r="BD7608" s="120"/>
      <c r="BE7608" s="120"/>
      <c r="BF7608" s="120"/>
      <c r="BG7608" s="117"/>
      <c r="BH7608" s="117"/>
    </row>
    <row r="7609" spans="55:60" x14ac:dyDescent="0.2">
      <c r="BC7609" s="120"/>
      <c r="BD7609" s="120"/>
      <c r="BE7609" s="120"/>
      <c r="BF7609" s="120"/>
      <c r="BG7609" s="117"/>
      <c r="BH7609" s="117"/>
    </row>
    <row r="7610" spans="55:60" x14ac:dyDescent="0.2">
      <c r="BC7610" s="120"/>
      <c r="BD7610" s="120"/>
      <c r="BE7610" s="120"/>
      <c r="BF7610" s="120"/>
      <c r="BG7610" s="117"/>
      <c r="BH7610" s="117"/>
    </row>
    <row r="7611" spans="55:60" x14ac:dyDescent="0.2">
      <c r="BC7611" s="120"/>
      <c r="BD7611" s="120"/>
      <c r="BE7611" s="120"/>
      <c r="BF7611" s="120"/>
      <c r="BG7611" s="117"/>
      <c r="BH7611" s="117"/>
    </row>
    <row r="7612" spans="55:60" x14ac:dyDescent="0.2">
      <c r="BC7612" s="120"/>
      <c r="BD7612" s="120"/>
      <c r="BE7612" s="120"/>
      <c r="BF7612" s="120"/>
      <c r="BG7612" s="117"/>
      <c r="BH7612" s="117"/>
    </row>
    <row r="7613" spans="55:60" x14ac:dyDescent="0.2">
      <c r="BC7613" s="120"/>
      <c r="BD7613" s="120"/>
      <c r="BE7613" s="120"/>
      <c r="BF7613" s="120"/>
      <c r="BG7613" s="117"/>
      <c r="BH7613" s="117"/>
    </row>
    <row r="7614" spans="55:60" x14ac:dyDescent="0.2">
      <c r="BC7614" s="120"/>
      <c r="BD7614" s="120"/>
      <c r="BE7614" s="120"/>
      <c r="BF7614" s="120"/>
      <c r="BG7614" s="117"/>
      <c r="BH7614" s="117"/>
    </row>
    <row r="7615" spans="55:60" x14ac:dyDescent="0.2">
      <c r="BC7615" s="120"/>
      <c r="BD7615" s="120"/>
      <c r="BE7615" s="120"/>
      <c r="BF7615" s="120"/>
      <c r="BG7615" s="117"/>
      <c r="BH7615" s="117"/>
    </row>
    <row r="7616" spans="55:60" x14ac:dyDescent="0.2">
      <c r="BC7616" s="120"/>
      <c r="BD7616" s="120"/>
      <c r="BE7616" s="120"/>
      <c r="BF7616" s="120"/>
      <c r="BG7616" s="117"/>
      <c r="BH7616" s="117"/>
    </row>
    <row r="7617" spans="55:60" x14ac:dyDescent="0.2">
      <c r="BC7617" s="120"/>
      <c r="BD7617" s="120"/>
      <c r="BE7617" s="120"/>
      <c r="BF7617" s="120"/>
      <c r="BG7617" s="117"/>
      <c r="BH7617" s="117"/>
    </row>
    <row r="7618" spans="55:60" x14ac:dyDescent="0.2">
      <c r="BC7618" s="120"/>
      <c r="BD7618" s="120"/>
      <c r="BE7618" s="120"/>
      <c r="BF7618" s="120"/>
      <c r="BG7618" s="117"/>
      <c r="BH7618" s="117"/>
    </row>
    <row r="7619" spans="55:60" x14ac:dyDescent="0.2">
      <c r="BC7619" s="120"/>
      <c r="BD7619" s="120"/>
      <c r="BE7619" s="120"/>
      <c r="BF7619" s="120"/>
      <c r="BG7619" s="117"/>
      <c r="BH7619" s="117"/>
    </row>
    <row r="7620" spans="55:60" x14ac:dyDescent="0.2">
      <c r="BC7620" s="120"/>
      <c r="BD7620" s="120"/>
      <c r="BE7620" s="120"/>
      <c r="BF7620" s="120"/>
      <c r="BG7620" s="117"/>
      <c r="BH7620" s="117"/>
    </row>
    <row r="7621" spans="55:60" x14ac:dyDescent="0.2">
      <c r="BC7621" s="120"/>
      <c r="BD7621" s="120"/>
      <c r="BE7621" s="120"/>
      <c r="BF7621" s="120"/>
      <c r="BG7621" s="117"/>
      <c r="BH7621" s="117"/>
    </row>
    <row r="7622" spans="55:60" x14ac:dyDescent="0.2">
      <c r="BC7622" s="120"/>
      <c r="BD7622" s="120"/>
      <c r="BE7622" s="120"/>
      <c r="BF7622" s="120"/>
      <c r="BG7622" s="117"/>
      <c r="BH7622" s="117"/>
    </row>
    <row r="7623" spans="55:60" x14ac:dyDescent="0.2">
      <c r="BC7623" s="120"/>
      <c r="BD7623" s="120"/>
      <c r="BE7623" s="120"/>
      <c r="BF7623" s="120"/>
      <c r="BG7623" s="117"/>
      <c r="BH7623" s="117"/>
    </row>
    <row r="7624" spans="55:60" x14ac:dyDescent="0.2">
      <c r="BC7624" s="120"/>
      <c r="BD7624" s="120"/>
      <c r="BE7624" s="120"/>
      <c r="BF7624" s="120"/>
      <c r="BG7624" s="117"/>
      <c r="BH7624" s="117"/>
    </row>
    <row r="7625" spans="55:60" x14ac:dyDescent="0.2">
      <c r="BC7625" s="120"/>
      <c r="BD7625" s="120"/>
      <c r="BE7625" s="120"/>
      <c r="BF7625" s="120"/>
      <c r="BG7625" s="117"/>
      <c r="BH7625" s="117"/>
    </row>
    <row r="7626" spans="55:60" x14ac:dyDescent="0.2">
      <c r="BC7626" s="120"/>
      <c r="BD7626" s="120"/>
      <c r="BE7626" s="120"/>
      <c r="BF7626" s="120"/>
      <c r="BG7626" s="117"/>
      <c r="BH7626" s="117"/>
    </row>
    <row r="7627" spans="55:60" x14ac:dyDescent="0.2">
      <c r="BC7627" s="120"/>
      <c r="BD7627" s="120"/>
      <c r="BE7627" s="120"/>
      <c r="BF7627" s="120"/>
      <c r="BG7627" s="117"/>
      <c r="BH7627" s="117"/>
    </row>
    <row r="7628" spans="55:60" x14ac:dyDescent="0.2">
      <c r="BC7628" s="120"/>
      <c r="BD7628" s="120"/>
      <c r="BE7628" s="120"/>
      <c r="BF7628" s="120"/>
      <c r="BG7628" s="117"/>
      <c r="BH7628" s="117"/>
    </row>
    <row r="7629" spans="55:60" x14ac:dyDescent="0.2">
      <c r="BC7629" s="120"/>
      <c r="BD7629" s="120"/>
      <c r="BE7629" s="120"/>
      <c r="BF7629" s="120"/>
      <c r="BG7629" s="117"/>
      <c r="BH7629" s="117"/>
    </row>
    <row r="7630" spans="55:60" x14ac:dyDescent="0.2">
      <c r="BC7630" s="120"/>
      <c r="BD7630" s="120"/>
      <c r="BE7630" s="120"/>
      <c r="BF7630" s="120"/>
      <c r="BG7630" s="117"/>
      <c r="BH7630" s="117"/>
    </row>
    <row r="7631" spans="55:60" x14ac:dyDescent="0.2">
      <c r="BC7631" s="120"/>
      <c r="BD7631" s="120"/>
      <c r="BE7631" s="120"/>
      <c r="BF7631" s="120"/>
      <c r="BG7631" s="117"/>
      <c r="BH7631" s="117"/>
    </row>
    <row r="7632" spans="55:60" x14ac:dyDescent="0.2">
      <c r="BC7632" s="120"/>
      <c r="BD7632" s="120"/>
      <c r="BE7632" s="120"/>
      <c r="BF7632" s="120"/>
      <c r="BG7632" s="117"/>
      <c r="BH7632" s="117"/>
    </row>
    <row r="7633" spans="55:60" x14ac:dyDescent="0.2">
      <c r="BC7633" s="120"/>
      <c r="BD7633" s="120"/>
      <c r="BE7633" s="120"/>
      <c r="BF7633" s="120"/>
      <c r="BG7633" s="117"/>
      <c r="BH7633" s="117"/>
    </row>
    <row r="7634" spans="55:60" x14ac:dyDescent="0.2">
      <c r="BC7634" s="120"/>
      <c r="BD7634" s="120"/>
      <c r="BE7634" s="120"/>
      <c r="BF7634" s="120"/>
      <c r="BG7634" s="117"/>
      <c r="BH7634" s="117"/>
    </row>
    <row r="7635" spans="55:60" x14ac:dyDescent="0.2">
      <c r="BC7635" s="120"/>
      <c r="BD7635" s="120"/>
      <c r="BE7635" s="120"/>
      <c r="BF7635" s="120"/>
      <c r="BG7635" s="117"/>
      <c r="BH7635" s="117"/>
    </row>
    <row r="7636" spans="55:60" x14ac:dyDescent="0.2">
      <c r="BC7636" s="120"/>
      <c r="BD7636" s="120"/>
      <c r="BE7636" s="120"/>
      <c r="BF7636" s="120"/>
      <c r="BG7636" s="117"/>
      <c r="BH7636" s="117"/>
    </row>
    <row r="7637" spans="55:60" x14ac:dyDescent="0.2">
      <c r="BC7637" s="120"/>
      <c r="BD7637" s="120"/>
      <c r="BE7637" s="120"/>
      <c r="BF7637" s="120"/>
      <c r="BG7637" s="117"/>
      <c r="BH7637" s="117"/>
    </row>
    <row r="7638" spans="55:60" x14ac:dyDescent="0.2">
      <c r="BC7638" s="120"/>
      <c r="BD7638" s="120"/>
      <c r="BE7638" s="120"/>
      <c r="BF7638" s="120"/>
      <c r="BG7638" s="117"/>
      <c r="BH7638" s="117"/>
    </row>
    <row r="7639" spans="55:60" x14ac:dyDescent="0.2">
      <c r="BC7639" s="120"/>
      <c r="BD7639" s="120"/>
      <c r="BE7639" s="120"/>
      <c r="BF7639" s="120"/>
      <c r="BG7639" s="117"/>
      <c r="BH7639" s="117"/>
    </row>
    <row r="7640" spans="55:60" x14ac:dyDescent="0.2">
      <c r="BC7640" s="120"/>
      <c r="BD7640" s="120"/>
      <c r="BE7640" s="120"/>
      <c r="BF7640" s="120"/>
      <c r="BG7640" s="117"/>
      <c r="BH7640" s="117"/>
    </row>
    <row r="7641" spans="55:60" x14ac:dyDescent="0.2">
      <c r="BC7641" s="120"/>
      <c r="BD7641" s="120"/>
      <c r="BE7641" s="120"/>
      <c r="BF7641" s="120"/>
      <c r="BG7641" s="117"/>
      <c r="BH7641" s="117"/>
    </row>
    <row r="7642" spans="55:60" x14ac:dyDescent="0.2">
      <c r="BC7642" s="120"/>
      <c r="BD7642" s="120"/>
      <c r="BE7642" s="120"/>
      <c r="BF7642" s="120"/>
      <c r="BG7642" s="117"/>
      <c r="BH7642" s="117"/>
    </row>
    <row r="7643" spans="55:60" x14ac:dyDescent="0.2">
      <c r="BC7643" s="120"/>
      <c r="BD7643" s="120"/>
      <c r="BE7643" s="120"/>
      <c r="BF7643" s="120"/>
      <c r="BG7643" s="117"/>
      <c r="BH7643" s="117"/>
    </row>
    <row r="7644" spans="55:60" x14ac:dyDescent="0.2">
      <c r="BC7644" s="120"/>
      <c r="BD7644" s="120"/>
      <c r="BE7644" s="120"/>
      <c r="BF7644" s="120"/>
      <c r="BG7644" s="117"/>
      <c r="BH7644" s="117"/>
    </row>
    <row r="7645" spans="55:60" x14ac:dyDescent="0.2">
      <c r="BC7645" s="120"/>
      <c r="BD7645" s="120"/>
      <c r="BE7645" s="120"/>
      <c r="BF7645" s="120"/>
      <c r="BG7645" s="117"/>
      <c r="BH7645" s="117"/>
    </row>
    <row r="7646" spans="55:60" x14ac:dyDescent="0.2">
      <c r="BC7646" s="120"/>
      <c r="BD7646" s="120"/>
      <c r="BE7646" s="120"/>
      <c r="BF7646" s="120"/>
      <c r="BG7646" s="117"/>
      <c r="BH7646" s="117"/>
    </row>
    <row r="7647" spans="55:60" x14ac:dyDescent="0.2">
      <c r="BC7647" s="120"/>
      <c r="BD7647" s="120"/>
      <c r="BE7647" s="120"/>
      <c r="BF7647" s="120"/>
      <c r="BG7647" s="117"/>
      <c r="BH7647" s="117"/>
    </row>
    <row r="7648" spans="55:60" x14ac:dyDescent="0.2">
      <c r="BC7648" s="120"/>
      <c r="BD7648" s="120"/>
      <c r="BE7648" s="120"/>
      <c r="BF7648" s="120"/>
      <c r="BG7648" s="117"/>
      <c r="BH7648" s="117"/>
    </row>
    <row r="7649" spans="55:60" x14ac:dyDescent="0.2">
      <c r="BC7649" s="120"/>
      <c r="BD7649" s="120"/>
      <c r="BE7649" s="120"/>
      <c r="BF7649" s="120"/>
      <c r="BG7649" s="117"/>
      <c r="BH7649" s="117"/>
    </row>
    <row r="7650" spans="55:60" x14ac:dyDescent="0.2">
      <c r="BC7650" s="120"/>
      <c r="BD7650" s="120"/>
      <c r="BE7650" s="120"/>
      <c r="BF7650" s="120"/>
      <c r="BG7650" s="117"/>
      <c r="BH7650" s="117"/>
    </row>
    <row r="7651" spans="55:60" x14ac:dyDescent="0.2">
      <c r="BC7651" s="120"/>
      <c r="BD7651" s="120"/>
      <c r="BE7651" s="120"/>
      <c r="BF7651" s="120"/>
      <c r="BG7651" s="117"/>
      <c r="BH7651" s="117"/>
    </row>
    <row r="7652" spans="55:60" x14ac:dyDescent="0.2">
      <c r="BC7652" s="120"/>
      <c r="BD7652" s="120"/>
      <c r="BE7652" s="120"/>
      <c r="BF7652" s="120"/>
      <c r="BG7652" s="117"/>
      <c r="BH7652" s="117"/>
    </row>
    <row r="7653" spans="55:60" x14ac:dyDescent="0.2">
      <c r="BC7653" s="120"/>
      <c r="BD7653" s="120"/>
      <c r="BE7653" s="120"/>
      <c r="BF7653" s="120"/>
      <c r="BG7653" s="117"/>
      <c r="BH7653" s="117"/>
    </row>
    <row r="7654" spans="55:60" x14ac:dyDescent="0.2">
      <c r="BC7654" s="120"/>
      <c r="BD7654" s="120"/>
      <c r="BE7654" s="120"/>
      <c r="BF7654" s="120"/>
      <c r="BG7654" s="117"/>
      <c r="BH7654" s="117"/>
    </row>
    <row r="7655" spans="55:60" x14ac:dyDescent="0.2">
      <c r="BC7655" s="120"/>
      <c r="BD7655" s="120"/>
      <c r="BE7655" s="120"/>
      <c r="BF7655" s="120"/>
      <c r="BG7655" s="117"/>
      <c r="BH7655" s="117"/>
    </row>
    <row r="7656" spans="55:60" x14ac:dyDescent="0.2">
      <c r="BC7656" s="120"/>
      <c r="BD7656" s="120"/>
      <c r="BE7656" s="120"/>
      <c r="BF7656" s="120"/>
      <c r="BG7656" s="117"/>
      <c r="BH7656" s="117"/>
    </row>
    <row r="7657" spans="55:60" x14ac:dyDescent="0.2">
      <c r="BC7657" s="120"/>
      <c r="BD7657" s="120"/>
      <c r="BE7657" s="120"/>
      <c r="BF7657" s="120"/>
      <c r="BG7657" s="117"/>
      <c r="BH7657" s="117"/>
    </row>
    <row r="7658" spans="55:60" x14ac:dyDescent="0.2">
      <c r="BC7658" s="120"/>
      <c r="BD7658" s="120"/>
      <c r="BE7658" s="120"/>
      <c r="BF7658" s="120"/>
      <c r="BG7658" s="117"/>
      <c r="BH7658" s="117"/>
    </row>
    <row r="7659" spans="55:60" x14ac:dyDescent="0.2">
      <c r="BC7659" s="120"/>
      <c r="BD7659" s="120"/>
      <c r="BE7659" s="120"/>
      <c r="BF7659" s="120"/>
      <c r="BG7659" s="117"/>
      <c r="BH7659" s="117"/>
    </row>
    <row r="7660" spans="55:60" x14ac:dyDescent="0.2">
      <c r="BC7660" s="120"/>
      <c r="BD7660" s="120"/>
      <c r="BE7660" s="120"/>
      <c r="BF7660" s="120"/>
      <c r="BG7660" s="117"/>
      <c r="BH7660" s="117"/>
    </row>
    <row r="7661" spans="55:60" x14ac:dyDescent="0.2">
      <c r="BC7661" s="120"/>
      <c r="BD7661" s="120"/>
      <c r="BE7661" s="120"/>
      <c r="BF7661" s="120"/>
      <c r="BG7661" s="117"/>
      <c r="BH7661" s="117"/>
    </row>
    <row r="7662" spans="55:60" x14ac:dyDescent="0.2">
      <c r="BC7662" s="120"/>
      <c r="BD7662" s="120"/>
      <c r="BE7662" s="120"/>
      <c r="BF7662" s="120"/>
      <c r="BG7662" s="117"/>
      <c r="BH7662" s="117"/>
    </row>
    <row r="7663" spans="55:60" x14ac:dyDescent="0.2">
      <c r="BC7663" s="120"/>
      <c r="BD7663" s="120"/>
      <c r="BE7663" s="120"/>
      <c r="BF7663" s="120"/>
      <c r="BG7663" s="117"/>
      <c r="BH7663" s="117"/>
    </row>
    <row r="7664" spans="55:60" x14ac:dyDescent="0.2">
      <c r="BC7664" s="120"/>
      <c r="BD7664" s="120"/>
      <c r="BE7664" s="120"/>
      <c r="BF7664" s="120"/>
      <c r="BG7664" s="117"/>
      <c r="BH7664" s="117"/>
    </row>
    <row r="7665" spans="55:60" x14ac:dyDescent="0.2">
      <c r="BC7665" s="120"/>
      <c r="BD7665" s="120"/>
      <c r="BE7665" s="120"/>
      <c r="BF7665" s="120"/>
      <c r="BG7665" s="117"/>
      <c r="BH7665" s="117"/>
    </row>
    <row r="7666" spans="55:60" x14ac:dyDescent="0.2">
      <c r="BC7666" s="120"/>
      <c r="BD7666" s="120"/>
      <c r="BE7666" s="120"/>
      <c r="BF7666" s="120"/>
      <c r="BG7666" s="117"/>
      <c r="BH7666" s="117"/>
    </row>
    <row r="7667" spans="55:60" x14ac:dyDescent="0.2">
      <c r="BC7667" s="120"/>
      <c r="BD7667" s="120"/>
      <c r="BE7667" s="120"/>
      <c r="BF7667" s="120"/>
      <c r="BG7667" s="117"/>
      <c r="BH7667" s="117"/>
    </row>
    <row r="7668" spans="55:60" x14ac:dyDescent="0.2">
      <c r="BC7668" s="120"/>
      <c r="BD7668" s="120"/>
      <c r="BE7668" s="120"/>
      <c r="BF7668" s="120"/>
      <c r="BG7668" s="117"/>
      <c r="BH7668" s="117"/>
    </row>
    <row r="7669" spans="55:60" x14ac:dyDescent="0.2">
      <c r="BC7669" s="120"/>
      <c r="BD7669" s="120"/>
      <c r="BE7669" s="120"/>
      <c r="BF7669" s="120"/>
      <c r="BG7669" s="117"/>
      <c r="BH7669" s="117"/>
    </row>
    <row r="7670" spans="55:60" x14ac:dyDescent="0.2">
      <c r="BC7670" s="120"/>
      <c r="BD7670" s="120"/>
      <c r="BE7670" s="120"/>
      <c r="BF7670" s="120"/>
      <c r="BG7670" s="117"/>
      <c r="BH7670" s="117"/>
    </row>
    <row r="7671" spans="55:60" x14ac:dyDescent="0.2">
      <c r="BC7671" s="120"/>
      <c r="BD7671" s="120"/>
      <c r="BE7671" s="120"/>
      <c r="BF7671" s="120"/>
      <c r="BG7671" s="117"/>
      <c r="BH7671" s="117"/>
    </row>
    <row r="7672" spans="55:60" x14ac:dyDescent="0.2">
      <c r="BC7672" s="120"/>
      <c r="BD7672" s="120"/>
      <c r="BE7672" s="120"/>
      <c r="BF7672" s="120"/>
      <c r="BG7672" s="117"/>
      <c r="BH7672" s="117"/>
    </row>
    <row r="7673" spans="55:60" x14ac:dyDescent="0.2">
      <c r="BC7673" s="120"/>
      <c r="BD7673" s="120"/>
      <c r="BE7673" s="120"/>
      <c r="BF7673" s="120"/>
      <c r="BG7673" s="117"/>
      <c r="BH7673" s="117"/>
    </row>
    <row r="7674" spans="55:60" x14ac:dyDescent="0.2">
      <c r="BC7674" s="120"/>
      <c r="BD7674" s="120"/>
      <c r="BE7674" s="120"/>
      <c r="BF7674" s="120"/>
      <c r="BG7674" s="117"/>
      <c r="BH7674" s="117"/>
    </row>
    <row r="7675" spans="55:60" x14ac:dyDescent="0.2">
      <c r="BC7675" s="120"/>
      <c r="BD7675" s="120"/>
      <c r="BE7675" s="120"/>
      <c r="BF7675" s="120"/>
      <c r="BG7675" s="117"/>
      <c r="BH7675" s="117"/>
    </row>
    <row r="7676" spans="55:60" x14ac:dyDescent="0.2">
      <c r="BC7676" s="120"/>
      <c r="BD7676" s="120"/>
      <c r="BE7676" s="120"/>
      <c r="BF7676" s="120"/>
      <c r="BG7676" s="117"/>
      <c r="BH7676" s="117"/>
    </row>
    <row r="7677" spans="55:60" x14ac:dyDescent="0.2">
      <c r="BC7677" s="120"/>
      <c r="BD7677" s="120"/>
      <c r="BE7677" s="120"/>
      <c r="BF7677" s="120"/>
      <c r="BG7677" s="117"/>
      <c r="BH7677" s="117"/>
    </row>
    <row r="7678" spans="55:60" x14ac:dyDescent="0.2">
      <c r="BC7678" s="120"/>
      <c r="BD7678" s="120"/>
      <c r="BE7678" s="120"/>
      <c r="BF7678" s="120"/>
      <c r="BG7678" s="117"/>
      <c r="BH7678" s="117"/>
    </row>
    <row r="7679" spans="55:60" x14ac:dyDescent="0.2">
      <c r="BC7679" s="120"/>
      <c r="BD7679" s="120"/>
      <c r="BE7679" s="120"/>
      <c r="BF7679" s="120"/>
      <c r="BG7679" s="117"/>
      <c r="BH7679" s="117"/>
    </row>
    <row r="7680" spans="55:60" x14ac:dyDescent="0.2">
      <c r="BC7680" s="120"/>
      <c r="BD7680" s="120"/>
      <c r="BE7680" s="120"/>
      <c r="BF7680" s="120"/>
      <c r="BG7680" s="117"/>
      <c r="BH7680" s="117"/>
    </row>
    <row r="7681" spans="55:60" x14ac:dyDescent="0.2">
      <c r="BC7681" s="120"/>
      <c r="BD7681" s="120"/>
      <c r="BE7681" s="120"/>
      <c r="BF7681" s="120"/>
      <c r="BG7681" s="117"/>
      <c r="BH7681" s="117"/>
    </row>
    <row r="7682" spans="55:60" x14ac:dyDescent="0.2">
      <c r="BC7682" s="120"/>
      <c r="BD7682" s="120"/>
      <c r="BE7682" s="120"/>
      <c r="BF7682" s="120"/>
      <c r="BG7682" s="117"/>
      <c r="BH7682" s="117"/>
    </row>
    <row r="7683" spans="55:60" x14ac:dyDescent="0.2">
      <c r="BC7683" s="120"/>
      <c r="BD7683" s="120"/>
      <c r="BE7683" s="120"/>
      <c r="BF7683" s="120"/>
      <c r="BG7683" s="117"/>
      <c r="BH7683" s="117"/>
    </row>
    <row r="7684" spans="55:60" x14ac:dyDescent="0.2">
      <c r="BC7684" s="120"/>
      <c r="BD7684" s="120"/>
      <c r="BE7684" s="120"/>
      <c r="BF7684" s="120"/>
      <c r="BG7684" s="117"/>
      <c r="BH7684" s="117"/>
    </row>
    <row r="7685" spans="55:60" x14ac:dyDescent="0.2">
      <c r="BC7685" s="120"/>
      <c r="BD7685" s="120"/>
      <c r="BE7685" s="120"/>
      <c r="BF7685" s="120"/>
      <c r="BG7685" s="117"/>
      <c r="BH7685" s="117"/>
    </row>
    <row r="7686" spans="55:60" x14ac:dyDescent="0.2">
      <c r="BC7686" s="120"/>
      <c r="BD7686" s="120"/>
      <c r="BE7686" s="120"/>
      <c r="BF7686" s="120"/>
      <c r="BG7686" s="117"/>
      <c r="BH7686" s="117"/>
    </row>
    <row r="7687" spans="55:60" x14ac:dyDescent="0.2">
      <c r="BC7687" s="120"/>
      <c r="BD7687" s="120"/>
      <c r="BE7687" s="120"/>
      <c r="BF7687" s="120"/>
      <c r="BG7687" s="117"/>
      <c r="BH7687" s="117"/>
    </row>
    <row r="7688" spans="55:60" x14ac:dyDescent="0.2">
      <c r="BC7688" s="120"/>
      <c r="BD7688" s="120"/>
      <c r="BE7688" s="120"/>
      <c r="BF7688" s="120"/>
      <c r="BG7688" s="117"/>
      <c r="BH7688" s="117"/>
    </row>
    <row r="7689" spans="55:60" x14ac:dyDescent="0.2">
      <c r="BC7689" s="120"/>
      <c r="BD7689" s="120"/>
      <c r="BE7689" s="120"/>
      <c r="BF7689" s="120"/>
      <c r="BG7689" s="117"/>
      <c r="BH7689" s="117"/>
    </row>
    <row r="7690" spans="55:60" x14ac:dyDescent="0.2">
      <c r="BC7690" s="120"/>
      <c r="BD7690" s="120"/>
      <c r="BE7690" s="120"/>
      <c r="BF7690" s="120"/>
      <c r="BG7690" s="117"/>
      <c r="BH7690" s="117"/>
    </row>
    <row r="7691" spans="55:60" x14ac:dyDescent="0.2">
      <c r="BC7691" s="120"/>
      <c r="BD7691" s="120"/>
      <c r="BE7691" s="120"/>
      <c r="BF7691" s="120"/>
      <c r="BG7691" s="117"/>
      <c r="BH7691" s="117"/>
    </row>
    <row r="7692" spans="55:60" x14ac:dyDescent="0.2">
      <c r="BC7692" s="120"/>
      <c r="BD7692" s="120"/>
      <c r="BE7692" s="120"/>
      <c r="BF7692" s="120"/>
      <c r="BG7692" s="117"/>
      <c r="BH7692" s="117"/>
    </row>
    <row r="7693" spans="55:60" x14ac:dyDescent="0.2">
      <c r="BC7693" s="120"/>
      <c r="BD7693" s="120"/>
      <c r="BE7693" s="120"/>
      <c r="BF7693" s="120"/>
      <c r="BG7693" s="117"/>
      <c r="BH7693" s="117"/>
    </row>
    <row r="7694" spans="55:60" x14ac:dyDescent="0.2">
      <c r="BC7694" s="120"/>
      <c r="BD7694" s="120"/>
      <c r="BE7694" s="120"/>
      <c r="BF7694" s="120"/>
      <c r="BG7694" s="117"/>
      <c r="BH7694" s="117"/>
    </row>
    <row r="7695" spans="55:60" x14ac:dyDescent="0.2">
      <c r="BC7695" s="120"/>
      <c r="BD7695" s="120"/>
      <c r="BE7695" s="120"/>
      <c r="BF7695" s="120"/>
      <c r="BG7695" s="117"/>
      <c r="BH7695" s="117"/>
    </row>
    <row r="7696" spans="55:60" x14ac:dyDescent="0.2">
      <c r="BC7696" s="120"/>
      <c r="BD7696" s="120"/>
      <c r="BE7696" s="120"/>
      <c r="BF7696" s="120"/>
      <c r="BG7696" s="117"/>
      <c r="BH7696" s="117"/>
    </row>
    <row r="7697" spans="55:60" x14ac:dyDescent="0.2">
      <c r="BC7697" s="120"/>
      <c r="BD7697" s="120"/>
      <c r="BE7697" s="120"/>
      <c r="BF7697" s="120"/>
      <c r="BG7697" s="117"/>
      <c r="BH7697" s="117"/>
    </row>
    <row r="7698" spans="55:60" x14ac:dyDescent="0.2">
      <c r="BC7698" s="120"/>
      <c r="BD7698" s="120"/>
      <c r="BE7698" s="120"/>
      <c r="BF7698" s="120"/>
      <c r="BG7698" s="117"/>
      <c r="BH7698" s="117"/>
    </row>
    <row r="7699" spans="55:60" x14ac:dyDescent="0.2">
      <c r="BC7699" s="120"/>
      <c r="BD7699" s="120"/>
      <c r="BE7699" s="120"/>
      <c r="BF7699" s="120"/>
      <c r="BG7699" s="117"/>
      <c r="BH7699" s="117"/>
    </row>
    <row r="7700" spans="55:60" x14ac:dyDescent="0.2">
      <c r="BC7700" s="120"/>
      <c r="BD7700" s="120"/>
      <c r="BE7700" s="120"/>
      <c r="BF7700" s="120"/>
      <c r="BG7700" s="117"/>
      <c r="BH7700" s="117"/>
    </row>
    <row r="7701" spans="55:60" x14ac:dyDescent="0.2">
      <c r="BC7701" s="120"/>
      <c r="BD7701" s="120"/>
      <c r="BE7701" s="120"/>
      <c r="BF7701" s="120"/>
      <c r="BG7701" s="117"/>
      <c r="BH7701" s="117"/>
    </row>
    <row r="7702" spans="55:60" x14ac:dyDescent="0.2">
      <c r="BC7702" s="120"/>
      <c r="BD7702" s="120"/>
      <c r="BE7702" s="120"/>
      <c r="BF7702" s="120"/>
      <c r="BG7702" s="117"/>
      <c r="BH7702" s="117"/>
    </row>
    <row r="7703" spans="55:60" x14ac:dyDescent="0.2">
      <c r="BC7703" s="120"/>
      <c r="BD7703" s="120"/>
      <c r="BE7703" s="120"/>
      <c r="BF7703" s="120"/>
      <c r="BG7703" s="117"/>
      <c r="BH7703" s="117"/>
    </row>
    <row r="7704" spans="55:60" x14ac:dyDescent="0.2">
      <c r="BC7704" s="120"/>
      <c r="BD7704" s="120"/>
      <c r="BE7704" s="120"/>
      <c r="BF7704" s="120"/>
      <c r="BG7704" s="117"/>
      <c r="BH7704" s="117"/>
    </row>
    <row r="7705" spans="55:60" x14ac:dyDescent="0.2">
      <c r="BC7705" s="120"/>
      <c r="BD7705" s="120"/>
      <c r="BE7705" s="120"/>
      <c r="BF7705" s="120"/>
      <c r="BG7705" s="117"/>
      <c r="BH7705" s="117"/>
    </row>
    <row r="7706" spans="55:60" x14ac:dyDescent="0.2">
      <c r="BC7706" s="120"/>
      <c r="BD7706" s="120"/>
      <c r="BE7706" s="120"/>
      <c r="BF7706" s="120"/>
      <c r="BG7706" s="117"/>
      <c r="BH7706" s="117"/>
    </row>
    <row r="7707" spans="55:60" x14ac:dyDescent="0.2">
      <c r="BC7707" s="120"/>
      <c r="BD7707" s="120"/>
      <c r="BE7707" s="120"/>
      <c r="BF7707" s="120"/>
      <c r="BG7707" s="117"/>
      <c r="BH7707" s="117"/>
    </row>
    <row r="7708" spans="55:60" x14ac:dyDescent="0.2">
      <c r="BC7708" s="120"/>
      <c r="BD7708" s="120"/>
      <c r="BE7708" s="120"/>
      <c r="BF7708" s="120"/>
      <c r="BG7708" s="117"/>
      <c r="BH7708" s="117"/>
    </row>
    <row r="7709" spans="55:60" x14ac:dyDescent="0.2">
      <c r="BC7709" s="120"/>
      <c r="BD7709" s="120"/>
      <c r="BE7709" s="120"/>
      <c r="BF7709" s="120"/>
      <c r="BG7709" s="117"/>
      <c r="BH7709" s="117"/>
    </row>
    <row r="7710" spans="55:60" x14ac:dyDescent="0.2">
      <c r="BC7710" s="120"/>
      <c r="BD7710" s="120"/>
      <c r="BE7710" s="120"/>
      <c r="BF7710" s="120"/>
      <c r="BG7710" s="117"/>
      <c r="BH7710" s="117"/>
    </row>
    <row r="7711" spans="55:60" x14ac:dyDescent="0.2">
      <c r="BC7711" s="120"/>
      <c r="BD7711" s="120"/>
      <c r="BE7711" s="120"/>
      <c r="BF7711" s="120"/>
      <c r="BG7711" s="117"/>
      <c r="BH7711" s="117"/>
    </row>
    <row r="7712" spans="55:60" x14ac:dyDescent="0.2">
      <c r="BC7712" s="120"/>
      <c r="BD7712" s="120"/>
      <c r="BE7712" s="120"/>
      <c r="BF7712" s="120"/>
      <c r="BG7712" s="117"/>
      <c r="BH7712" s="117"/>
    </row>
    <row r="7713" spans="55:60" x14ac:dyDescent="0.2">
      <c r="BC7713" s="120"/>
      <c r="BD7713" s="120"/>
      <c r="BE7713" s="120"/>
      <c r="BF7713" s="120"/>
      <c r="BG7713" s="117"/>
      <c r="BH7713" s="117"/>
    </row>
    <row r="7714" spans="55:60" x14ac:dyDescent="0.2">
      <c r="BC7714" s="120"/>
      <c r="BD7714" s="120"/>
      <c r="BE7714" s="120"/>
      <c r="BF7714" s="120"/>
      <c r="BG7714" s="117"/>
      <c r="BH7714" s="117"/>
    </row>
    <row r="7715" spans="55:60" x14ac:dyDescent="0.2">
      <c r="BC7715" s="120"/>
      <c r="BD7715" s="120"/>
      <c r="BE7715" s="120"/>
      <c r="BF7715" s="120"/>
      <c r="BG7715" s="117"/>
      <c r="BH7715" s="117"/>
    </row>
    <row r="7716" spans="55:60" x14ac:dyDescent="0.2">
      <c r="BC7716" s="120"/>
      <c r="BD7716" s="120"/>
      <c r="BE7716" s="120"/>
      <c r="BF7716" s="120"/>
      <c r="BG7716" s="117"/>
      <c r="BH7716" s="117"/>
    </row>
    <row r="7717" spans="55:60" x14ac:dyDescent="0.2">
      <c r="BC7717" s="120"/>
      <c r="BD7717" s="120"/>
      <c r="BE7717" s="120"/>
      <c r="BF7717" s="120"/>
      <c r="BG7717" s="117"/>
      <c r="BH7717" s="117"/>
    </row>
    <row r="7718" spans="55:60" x14ac:dyDescent="0.2">
      <c r="BC7718" s="120"/>
      <c r="BD7718" s="120"/>
      <c r="BE7718" s="120"/>
      <c r="BF7718" s="120"/>
      <c r="BG7718" s="117"/>
      <c r="BH7718" s="117"/>
    </row>
    <row r="7719" spans="55:60" x14ac:dyDescent="0.2">
      <c r="BC7719" s="120"/>
      <c r="BD7719" s="120"/>
      <c r="BE7719" s="120"/>
      <c r="BF7719" s="120"/>
      <c r="BG7719" s="117"/>
      <c r="BH7719" s="117"/>
    </row>
    <row r="7720" spans="55:60" x14ac:dyDescent="0.2">
      <c r="BC7720" s="120"/>
      <c r="BD7720" s="120"/>
      <c r="BE7720" s="120"/>
      <c r="BF7720" s="120"/>
      <c r="BG7720" s="117"/>
      <c r="BH7720" s="117"/>
    </row>
    <row r="7721" spans="55:60" x14ac:dyDescent="0.2">
      <c r="BC7721" s="120"/>
      <c r="BD7721" s="120"/>
      <c r="BE7721" s="120"/>
      <c r="BF7721" s="120"/>
      <c r="BG7721" s="117"/>
      <c r="BH7721" s="117"/>
    </row>
    <row r="7722" spans="55:60" x14ac:dyDescent="0.2">
      <c r="BC7722" s="120"/>
      <c r="BD7722" s="120"/>
      <c r="BE7722" s="120"/>
      <c r="BF7722" s="120"/>
      <c r="BG7722" s="117"/>
      <c r="BH7722" s="117"/>
    </row>
    <row r="7723" spans="55:60" x14ac:dyDescent="0.2">
      <c r="BC7723" s="120"/>
      <c r="BD7723" s="120"/>
      <c r="BE7723" s="120"/>
      <c r="BF7723" s="120"/>
      <c r="BG7723" s="117"/>
      <c r="BH7723" s="117"/>
    </row>
    <row r="7724" spans="55:60" x14ac:dyDescent="0.2">
      <c r="BC7724" s="120"/>
      <c r="BD7724" s="120"/>
      <c r="BE7724" s="120"/>
      <c r="BF7724" s="120"/>
      <c r="BG7724" s="117"/>
      <c r="BH7724" s="117"/>
    </row>
    <row r="7725" spans="55:60" x14ac:dyDescent="0.2">
      <c r="BC7725" s="120"/>
      <c r="BD7725" s="120"/>
      <c r="BE7725" s="120"/>
      <c r="BF7725" s="120"/>
      <c r="BG7725" s="117"/>
      <c r="BH7725" s="117"/>
    </row>
    <row r="7726" spans="55:60" x14ac:dyDescent="0.2">
      <c r="BC7726" s="120"/>
      <c r="BD7726" s="120"/>
      <c r="BE7726" s="120"/>
      <c r="BF7726" s="120"/>
      <c r="BG7726" s="117"/>
      <c r="BH7726" s="117"/>
    </row>
    <row r="7727" spans="55:60" x14ac:dyDescent="0.2">
      <c r="BC7727" s="120"/>
      <c r="BD7727" s="120"/>
      <c r="BE7727" s="120"/>
      <c r="BF7727" s="120"/>
      <c r="BG7727" s="117"/>
      <c r="BH7727" s="117"/>
    </row>
    <row r="7728" spans="55:60" x14ac:dyDescent="0.2">
      <c r="BC7728" s="120"/>
      <c r="BD7728" s="120"/>
      <c r="BE7728" s="120"/>
      <c r="BF7728" s="120"/>
      <c r="BG7728" s="117"/>
      <c r="BH7728" s="117"/>
    </row>
    <row r="7729" spans="55:60" x14ac:dyDescent="0.2">
      <c r="BC7729" s="120"/>
      <c r="BD7729" s="120"/>
      <c r="BE7729" s="120"/>
      <c r="BF7729" s="120"/>
      <c r="BG7729" s="117"/>
      <c r="BH7729" s="117"/>
    </row>
    <row r="7730" spans="55:60" x14ac:dyDescent="0.2">
      <c r="BC7730" s="120"/>
      <c r="BD7730" s="120"/>
      <c r="BE7730" s="120"/>
      <c r="BF7730" s="120"/>
      <c r="BG7730" s="117"/>
      <c r="BH7730" s="117"/>
    </row>
    <row r="7731" spans="55:60" x14ac:dyDescent="0.2">
      <c r="BC7731" s="120"/>
      <c r="BD7731" s="120"/>
      <c r="BE7731" s="120"/>
      <c r="BF7731" s="120"/>
      <c r="BG7731" s="117"/>
      <c r="BH7731" s="117"/>
    </row>
    <row r="7732" spans="55:60" x14ac:dyDescent="0.2">
      <c r="BC7732" s="120"/>
      <c r="BD7732" s="120"/>
      <c r="BE7732" s="120"/>
      <c r="BF7732" s="120"/>
      <c r="BG7732" s="117"/>
      <c r="BH7732" s="117"/>
    </row>
    <row r="7733" spans="55:60" x14ac:dyDescent="0.2">
      <c r="BC7733" s="120"/>
      <c r="BD7733" s="120"/>
      <c r="BE7733" s="120"/>
      <c r="BF7733" s="120"/>
      <c r="BG7733" s="117"/>
      <c r="BH7733" s="117"/>
    </row>
    <row r="7734" spans="55:60" x14ac:dyDescent="0.2">
      <c r="BC7734" s="120"/>
      <c r="BD7734" s="120"/>
      <c r="BE7734" s="120"/>
      <c r="BF7734" s="120"/>
      <c r="BG7734" s="117"/>
      <c r="BH7734" s="117"/>
    </row>
    <row r="7735" spans="55:60" x14ac:dyDescent="0.2">
      <c r="BC7735" s="120"/>
      <c r="BD7735" s="120"/>
      <c r="BE7735" s="120"/>
      <c r="BF7735" s="120"/>
      <c r="BG7735" s="117"/>
      <c r="BH7735" s="117"/>
    </row>
    <row r="7736" spans="55:60" x14ac:dyDescent="0.2">
      <c r="BC7736" s="120"/>
      <c r="BD7736" s="120"/>
      <c r="BE7736" s="120"/>
      <c r="BF7736" s="120"/>
      <c r="BG7736" s="117"/>
      <c r="BH7736" s="117"/>
    </row>
    <row r="7737" spans="55:60" x14ac:dyDescent="0.2">
      <c r="BC7737" s="120"/>
      <c r="BD7737" s="120"/>
      <c r="BE7737" s="120"/>
      <c r="BF7737" s="120"/>
      <c r="BG7737" s="117"/>
      <c r="BH7737" s="117"/>
    </row>
    <row r="7738" spans="55:60" x14ac:dyDescent="0.2">
      <c r="BC7738" s="120"/>
      <c r="BD7738" s="120"/>
      <c r="BE7738" s="120"/>
      <c r="BF7738" s="120"/>
      <c r="BG7738" s="117"/>
      <c r="BH7738" s="117"/>
    </row>
    <row r="7739" spans="55:60" x14ac:dyDescent="0.2">
      <c r="BC7739" s="120"/>
      <c r="BD7739" s="120"/>
      <c r="BE7739" s="120"/>
      <c r="BF7739" s="120"/>
      <c r="BG7739" s="117"/>
      <c r="BH7739" s="117"/>
    </row>
    <row r="7740" spans="55:60" x14ac:dyDescent="0.2">
      <c r="BC7740" s="120"/>
      <c r="BD7740" s="120"/>
      <c r="BE7740" s="120"/>
      <c r="BF7740" s="120"/>
      <c r="BG7740" s="117"/>
      <c r="BH7740" s="117"/>
    </row>
    <row r="7741" spans="55:60" x14ac:dyDescent="0.2">
      <c r="BC7741" s="120"/>
      <c r="BD7741" s="120"/>
      <c r="BE7741" s="120"/>
      <c r="BF7741" s="120"/>
      <c r="BG7741" s="117"/>
      <c r="BH7741" s="117"/>
    </row>
    <row r="7742" spans="55:60" x14ac:dyDescent="0.2">
      <c r="BC7742" s="120"/>
      <c r="BD7742" s="120"/>
      <c r="BE7742" s="120"/>
      <c r="BF7742" s="120"/>
      <c r="BG7742" s="117"/>
      <c r="BH7742" s="117"/>
    </row>
    <row r="7743" spans="55:60" x14ac:dyDescent="0.2">
      <c r="BC7743" s="120"/>
      <c r="BD7743" s="120"/>
      <c r="BE7743" s="120"/>
      <c r="BF7743" s="120"/>
      <c r="BG7743" s="117"/>
      <c r="BH7743" s="117"/>
    </row>
    <row r="7744" spans="55:60" x14ac:dyDescent="0.2">
      <c r="BC7744" s="120"/>
      <c r="BD7744" s="120"/>
      <c r="BE7744" s="120"/>
      <c r="BF7744" s="120"/>
      <c r="BG7744" s="117"/>
      <c r="BH7744" s="117"/>
    </row>
    <row r="7745" spans="55:60" x14ac:dyDescent="0.2">
      <c r="BC7745" s="120"/>
      <c r="BD7745" s="120"/>
      <c r="BE7745" s="120"/>
      <c r="BF7745" s="120"/>
      <c r="BG7745" s="117"/>
      <c r="BH7745" s="117"/>
    </row>
    <row r="7746" spans="55:60" x14ac:dyDescent="0.2">
      <c r="BC7746" s="120"/>
      <c r="BD7746" s="120"/>
      <c r="BE7746" s="120"/>
      <c r="BF7746" s="120"/>
      <c r="BG7746" s="117"/>
      <c r="BH7746" s="117"/>
    </row>
    <row r="7747" spans="55:60" x14ac:dyDescent="0.2">
      <c r="BC7747" s="120"/>
      <c r="BD7747" s="120"/>
      <c r="BE7747" s="120"/>
      <c r="BF7747" s="120"/>
      <c r="BG7747" s="117"/>
      <c r="BH7747" s="117"/>
    </row>
    <row r="7748" spans="55:60" x14ac:dyDescent="0.2">
      <c r="BC7748" s="120"/>
      <c r="BD7748" s="120"/>
      <c r="BE7748" s="120"/>
      <c r="BF7748" s="120"/>
      <c r="BG7748" s="117"/>
      <c r="BH7748" s="117"/>
    </row>
    <row r="7749" spans="55:60" x14ac:dyDescent="0.2">
      <c r="BC7749" s="120"/>
      <c r="BD7749" s="120"/>
      <c r="BE7749" s="120"/>
      <c r="BF7749" s="120"/>
      <c r="BG7749" s="117"/>
      <c r="BH7749" s="117"/>
    </row>
    <row r="7750" spans="55:60" x14ac:dyDescent="0.2">
      <c r="BC7750" s="120"/>
      <c r="BD7750" s="120"/>
      <c r="BE7750" s="120"/>
      <c r="BF7750" s="120"/>
      <c r="BG7750" s="117"/>
      <c r="BH7750" s="117"/>
    </row>
    <row r="7751" spans="55:60" x14ac:dyDescent="0.2">
      <c r="BC7751" s="120"/>
      <c r="BD7751" s="120"/>
      <c r="BE7751" s="120"/>
      <c r="BF7751" s="120"/>
      <c r="BG7751" s="117"/>
      <c r="BH7751" s="117"/>
    </row>
    <row r="7752" spans="55:60" x14ac:dyDescent="0.2">
      <c r="BC7752" s="120"/>
      <c r="BD7752" s="120"/>
      <c r="BE7752" s="120"/>
      <c r="BF7752" s="120"/>
      <c r="BG7752" s="117"/>
      <c r="BH7752" s="117"/>
    </row>
    <row r="7753" spans="55:60" x14ac:dyDescent="0.2">
      <c r="BC7753" s="120"/>
      <c r="BD7753" s="120"/>
      <c r="BE7753" s="120"/>
      <c r="BF7753" s="120"/>
      <c r="BG7753" s="117"/>
      <c r="BH7753" s="117"/>
    </row>
    <row r="7754" spans="55:60" x14ac:dyDescent="0.2">
      <c r="BC7754" s="120"/>
      <c r="BD7754" s="120"/>
      <c r="BE7754" s="120"/>
      <c r="BF7754" s="120"/>
      <c r="BG7754" s="117"/>
      <c r="BH7754" s="117"/>
    </row>
    <row r="7755" spans="55:60" x14ac:dyDescent="0.2">
      <c r="BC7755" s="120"/>
      <c r="BD7755" s="120"/>
      <c r="BE7755" s="120"/>
      <c r="BF7755" s="120"/>
      <c r="BG7755" s="117"/>
      <c r="BH7755" s="117"/>
    </row>
    <row r="7756" spans="55:60" x14ac:dyDescent="0.2">
      <c r="BC7756" s="120"/>
      <c r="BD7756" s="120"/>
      <c r="BE7756" s="120"/>
      <c r="BF7756" s="120"/>
      <c r="BG7756" s="117"/>
      <c r="BH7756" s="117"/>
    </row>
    <row r="7757" spans="55:60" x14ac:dyDescent="0.2">
      <c r="BC7757" s="120"/>
      <c r="BD7757" s="120"/>
      <c r="BE7757" s="120"/>
      <c r="BF7757" s="120"/>
      <c r="BG7757" s="117"/>
      <c r="BH7757" s="117"/>
    </row>
    <row r="7758" spans="55:60" x14ac:dyDescent="0.2">
      <c r="BC7758" s="120"/>
      <c r="BD7758" s="120"/>
      <c r="BE7758" s="120"/>
      <c r="BF7758" s="120"/>
      <c r="BG7758" s="117"/>
      <c r="BH7758" s="117"/>
    </row>
    <row r="7759" spans="55:60" x14ac:dyDescent="0.2">
      <c r="BC7759" s="120"/>
      <c r="BD7759" s="120"/>
      <c r="BE7759" s="120"/>
      <c r="BF7759" s="120"/>
      <c r="BG7759" s="117"/>
      <c r="BH7759" s="117"/>
    </row>
    <row r="7760" spans="55:60" x14ac:dyDescent="0.2">
      <c r="BC7760" s="120"/>
      <c r="BD7760" s="120"/>
      <c r="BE7760" s="120"/>
      <c r="BF7760" s="120"/>
      <c r="BG7760" s="117"/>
      <c r="BH7760" s="117"/>
    </row>
    <row r="7761" spans="55:60" x14ac:dyDescent="0.2">
      <c r="BC7761" s="120"/>
      <c r="BD7761" s="120"/>
      <c r="BE7761" s="120"/>
      <c r="BF7761" s="120"/>
      <c r="BG7761" s="117"/>
      <c r="BH7761" s="117"/>
    </row>
    <row r="7762" spans="55:60" x14ac:dyDescent="0.2">
      <c r="BC7762" s="120"/>
      <c r="BD7762" s="120"/>
      <c r="BE7762" s="120"/>
      <c r="BF7762" s="120"/>
      <c r="BG7762" s="117"/>
      <c r="BH7762" s="117"/>
    </row>
    <row r="7763" spans="55:60" x14ac:dyDescent="0.2">
      <c r="BC7763" s="120"/>
      <c r="BD7763" s="120"/>
      <c r="BE7763" s="120"/>
      <c r="BF7763" s="120"/>
      <c r="BG7763" s="117"/>
      <c r="BH7763" s="117"/>
    </row>
    <row r="7764" spans="55:60" x14ac:dyDescent="0.2">
      <c r="BC7764" s="120"/>
      <c r="BD7764" s="120"/>
      <c r="BE7764" s="120"/>
      <c r="BF7764" s="120"/>
      <c r="BG7764" s="117"/>
      <c r="BH7764" s="117"/>
    </row>
    <row r="7765" spans="55:60" x14ac:dyDescent="0.2">
      <c r="BC7765" s="120"/>
      <c r="BD7765" s="120"/>
      <c r="BE7765" s="120"/>
      <c r="BF7765" s="120"/>
      <c r="BG7765" s="117"/>
      <c r="BH7765" s="117"/>
    </row>
    <row r="7766" spans="55:60" x14ac:dyDescent="0.2">
      <c r="BC7766" s="120"/>
      <c r="BD7766" s="120"/>
      <c r="BE7766" s="120"/>
      <c r="BF7766" s="120"/>
      <c r="BG7766" s="117"/>
      <c r="BH7766" s="117"/>
    </row>
    <row r="7767" spans="55:60" x14ac:dyDescent="0.2">
      <c r="BC7767" s="120"/>
      <c r="BD7767" s="120"/>
      <c r="BE7767" s="120"/>
      <c r="BF7767" s="120"/>
      <c r="BG7767" s="117"/>
      <c r="BH7767" s="117"/>
    </row>
    <row r="7768" spans="55:60" x14ac:dyDescent="0.2">
      <c r="BC7768" s="120"/>
      <c r="BD7768" s="120"/>
      <c r="BE7768" s="120"/>
      <c r="BF7768" s="120"/>
      <c r="BG7768" s="117"/>
      <c r="BH7768" s="117"/>
    </row>
    <row r="7769" spans="55:60" x14ac:dyDescent="0.2">
      <c r="BC7769" s="120"/>
      <c r="BD7769" s="120"/>
      <c r="BE7769" s="120"/>
      <c r="BF7769" s="120"/>
      <c r="BG7769" s="117"/>
      <c r="BH7769" s="117"/>
    </row>
    <row r="7770" spans="55:60" x14ac:dyDescent="0.2">
      <c r="BC7770" s="120"/>
      <c r="BD7770" s="120"/>
      <c r="BE7770" s="120"/>
      <c r="BF7770" s="120"/>
      <c r="BG7770" s="117"/>
      <c r="BH7770" s="117"/>
    </row>
    <row r="7771" spans="55:60" x14ac:dyDescent="0.2">
      <c r="BC7771" s="120"/>
      <c r="BD7771" s="120"/>
      <c r="BE7771" s="120"/>
      <c r="BF7771" s="120"/>
      <c r="BG7771" s="117"/>
      <c r="BH7771" s="117"/>
    </row>
    <row r="7772" spans="55:60" x14ac:dyDescent="0.2">
      <c r="BC7772" s="120"/>
      <c r="BD7772" s="120"/>
      <c r="BE7772" s="120"/>
      <c r="BF7772" s="120"/>
      <c r="BG7772" s="117"/>
      <c r="BH7772" s="117"/>
    </row>
    <row r="7773" spans="55:60" x14ac:dyDescent="0.2">
      <c r="BC7773" s="120"/>
      <c r="BD7773" s="120"/>
      <c r="BE7773" s="120"/>
      <c r="BF7773" s="120"/>
      <c r="BG7773" s="117"/>
      <c r="BH7773" s="117"/>
    </row>
    <row r="7774" spans="55:60" x14ac:dyDescent="0.2">
      <c r="BC7774" s="120"/>
      <c r="BD7774" s="120"/>
      <c r="BE7774" s="120"/>
      <c r="BF7774" s="120"/>
      <c r="BG7774" s="117"/>
      <c r="BH7774" s="117"/>
    </row>
    <row r="7775" spans="55:60" x14ac:dyDescent="0.2">
      <c r="BC7775" s="120"/>
      <c r="BD7775" s="120"/>
      <c r="BE7775" s="120"/>
      <c r="BF7775" s="120"/>
      <c r="BG7775" s="117"/>
      <c r="BH7775" s="117"/>
    </row>
    <row r="7776" spans="55:60" x14ac:dyDescent="0.2">
      <c r="BC7776" s="120"/>
      <c r="BD7776" s="120"/>
      <c r="BE7776" s="120"/>
      <c r="BF7776" s="120"/>
      <c r="BG7776" s="117"/>
      <c r="BH7776" s="117"/>
    </row>
    <row r="7777" spans="55:60" x14ac:dyDescent="0.2">
      <c r="BC7777" s="120"/>
      <c r="BD7777" s="120"/>
      <c r="BE7777" s="120"/>
      <c r="BF7777" s="120"/>
      <c r="BG7777" s="117"/>
      <c r="BH7777" s="117"/>
    </row>
    <row r="7778" spans="55:60" x14ac:dyDescent="0.2">
      <c r="BC7778" s="120"/>
      <c r="BD7778" s="120"/>
      <c r="BE7778" s="120"/>
      <c r="BF7778" s="120"/>
      <c r="BG7778" s="117"/>
      <c r="BH7778" s="117"/>
    </row>
    <row r="7779" spans="55:60" x14ac:dyDescent="0.2">
      <c r="BC7779" s="120"/>
      <c r="BD7779" s="120"/>
      <c r="BE7779" s="120"/>
      <c r="BF7779" s="120"/>
      <c r="BG7779" s="117"/>
      <c r="BH7779" s="117"/>
    </row>
    <row r="7780" spans="55:60" x14ac:dyDescent="0.2">
      <c r="BC7780" s="120"/>
      <c r="BD7780" s="120"/>
      <c r="BE7780" s="120"/>
      <c r="BF7780" s="120"/>
      <c r="BG7780" s="117"/>
      <c r="BH7780" s="117"/>
    </row>
    <row r="7781" spans="55:60" x14ac:dyDescent="0.2">
      <c r="BC7781" s="120"/>
      <c r="BD7781" s="120"/>
      <c r="BE7781" s="120"/>
      <c r="BF7781" s="120"/>
      <c r="BG7781" s="117"/>
      <c r="BH7781" s="117"/>
    </row>
    <row r="7782" spans="55:60" x14ac:dyDescent="0.2">
      <c r="BC7782" s="120"/>
      <c r="BD7782" s="120"/>
      <c r="BE7782" s="120"/>
      <c r="BF7782" s="120"/>
      <c r="BG7782" s="117"/>
      <c r="BH7782" s="117"/>
    </row>
    <row r="7783" spans="55:60" x14ac:dyDescent="0.2">
      <c r="BC7783" s="120"/>
      <c r="BD7783" s="120"/>
      <c r="BE7783" s="120"/>
      <c r="BF7783" s="120"/>
      <c r="BG7783" s="117"/>
      <c r="BH7783" s="117"/>
    </row>
    <row r="7784" spans="55:60" x14ac:dyDescent="0.2">
      <c r="BC7784" s="120"/>
      <c r="BD7784" s="120"/>
      <c r="BE7784" s="120"/>
      <c r="BF7784" s="120"/>
      <c r="BG7784" s="117"/>
      <c r="BH7784" s="117"/>
    </row>
    <row r="7785" spans="55:60" x14ac:dyDescent="0.2">
      <c r="BC7785" s="120"/>
      <c r="BD7785" s="120"/>
      <c r="BE7785" s="120"/>
      <c r="BF7785" s="120"/>
      <c r="BG7785" s="117"/>
      <c r="BH7785" s="117"/>
    </row>
    <row r="7786" spans="55:60" x14ac:dyDescent="0.2">
      <c r="BC7786" s="120"/>
      <c r="BD7786" s="120"/>
      <c r="BE7786" s="120"/>
      <c r="BF7786" s="120"/>
      <c r="BG7786" s="117"/>
      <c r="BH7786" s="117"/>
    </row>
    <row r="7787" spans="55:60" x14ac:dyDescent="0.2">
      <c r="BC7787" s="120"/>
      <c r="BD7787" s="120"/>
      <c r="BE7787" s="120"/>
      <c r="BF7787" s="120"/>
      <c r="BG7787" s="117"/>
      <c r="BH7787" s="117"/>
    </row>
    <row r="7788" spans="55:60" x14ac:dyDescent="0.2">
      <c r="BC7788" s="120"/>
      <c r="BD7788" s="120"/>
      <c r="BE7788" s="120"/>
      <c r="BF7788" s="120"/>
      <c r="BG7788" s="117"/>
      <c r="BH7788" s="117"/>
    </row>
    <row r="7789" spans="55:60" x14ac:dyDescent="0.2">
      <c r="BC7789" s="120"/>
      <c r="BD7789" s="120"/>
      <c r="BE7789" s="120"/>
      <c r="BF7789" s="120"/>
      <c r="BG7789" s="117"/>
      <c r="BH7789" s="117"/>
    </row>
    <row r="7790" spans="55:60" x14ac:dyDescent="0.2">
      <c r="BC7790" s="120"/>
      <c r="BD7790" s="120"/>
      <c r="BE7790" s="120"/>
      <c r="BF7790" s="120"/>
      <c r="BG7790" s="117"/>
      <c r="BH7790" s="117"/>
    </row>
    <row r="7791" spans="55:60" x14ac:dyDescent="0.2">
      <c r="BC7791" s="120"/>
      <c r="BD7791" s="120"/>
      <c r="BE7791" s="120"/>
      <c r="BF7791" s="120"/>
      <c r="BG7791" s="117"/>
      <c r="BH7791" s="117"/>
    </row>
    <row r="7792" spans="55:60" x14ac:dyDescent="0.2">
      <c r="BC7792" s="120"/>
      <c r="BD7792" s="120"/>
      <c r="BE7792" s="120"/>
      <c r="BF7792" s="120"/>
      <c r="BG7792" s="117"/>
      <c r="BH7792" s="117"/>
    </row>
    <row r="7793" spans="55:60" x14ac:dyDescent="0.2">
      <c r="BC7793" s="120"/>
      <c r="BD7793" s="120"/>
      <c r="BE7793" s="120"/>
      <c r="BF7793" s="120"/>
      <c r="BG7793" s="117"/>
      <c r="BH7793" s="117"/>
    </row>
    <row r="7794" spans="55:60" x14ac:dyDescent="0.2">
      <c r="BC7794" s="120"/>
      <c r="BD7794" s="120"/>
      <c r="BE7794" s="120"/>
      <c r="BF7794" s="120"/>
      <c r="BG7794" s="117"/>
      <c r="BH7794" s="117"/>
    </row>
    <row r="7795" spans="55:60" x14ac:dyDescent="0.2">
      <c r="BC7795" s="120"/>
      <c r="BD7795" s="120"/>
      <c r="BE7795" s="120"/>
      <c r="BF7795" s="120"/>
      <c r="BG7795" s="117"/>
      <c r="BH7795" s="117"/>
    </row>
    <row r="7796" spans="55:60" x14ac:dyDescent="0.2">
      <c r="BC7796" s="120"/>
      <c r="BD7796" s="120"/>
      <c r="BE7796" s="120"/>
      <c r="BF7796" s="120"/>
      <c r="BG7796" s="117"/>
      <c r="BH7796" s="117"/>
    </row>
    <row r="7797" spans="55:60" x14ac:dyDescent="0.2">
      <c r="BC7797" s="120"/>
      <c r="BD7797" s="120"/>
      <c r="BE7797" s="120"/>
      <c r="BF7797" s="120"/>
      <c r="BG7797" s="117"/>
      <c r="BH7797" s="117"/>
    </row>
    <row r="7798" spans="55:60" x14ac:dyDescent="0.2">
      <c r="BC7798" s="120"/>
      <c r="BD7798" s="120"/>
      <c r="BE7798" s="120"/>
      <c r="BF7798" s="120"/>
      <c r="BG7798" s="117"/>
      <c r="BH7798" s="117"/>
    </row>
    <row r="7799" spans="55:60" x14ac:dyDescent="0.2">
      <c r="BC7799" s="120"/>
      <c r="BD7799" s="120"/>
      <c r="BE7799" s="120"/>
      <c r="BF7799" s="120"/>
      <c r="BG7799" s="117"/>
      <c r="BH7799" s="117"/>
    </row>
    <row r="7800" spans="55:60" x14ac:dyDescent="0.2">
      <c r="BC7800" s="120"/>
      <c r="BD7800" s="120"/>
      <c r="BE7800" s="120"/>
      <c r="BF7800" s="120"/>
      <c r="BG7800" s="117"/>
      <c r="BH7800" s="117"/>
    </row>
    <row r="7801" spans="55:60" x14ac:dyDescent="0.2">
      <c r="BC7801" s="120"/>
      <c r="BD7801" s="120"/>
      <c r="BE7801" s="120"/>
      <c r="BF7801" s="120"/>
      <c r="BG7801" s="117"/>
      <c r="BH7801" s="117"/>
    </row>
    <row r="7802" spans="55:60" x14ac:dyDescent="0.2">
      <c r="BC7802" s="120"/>
      <c r="BD7802" s="120"/>
      <c r="BE7802" s="120"/>
      <c r="BF7802" s="120"/>
      <c r="BG7802" s="117"/>
      <c r="BH7802" s="117"/>
    </row>
    <row r="7803" spans="55:60" x14ac:dyDescent="0.2">
      <c r="BC7803" s="120"/>
      <c r="BD7803" s="120"/>
      <c r="BE7803" s="120"/>
      <c r="BF7803" s="120"/>
      <c r="BG7803" s="117"/>
      <c r="BH7803" s="117"/>
    </row>
    <row r="7804" spans="55:60" x14ac:dyDescent="0.2">
      <c r="BC7804" s="120"/>
      <c r="BD7804" s="120"/>
      <c r="BE7804" s="120"/>
      <c r="BF7804" s="120"/>
      <c r="BG7804" s="117"/>
      <c r="BH7804" s="117"/>
    </row>
    <row r="7805" spans="55:60" x14ac:dyDescent="0.2">
      <c r="BC7805" s="120"/>
      <c r="BD7805" s="120"/>
      <c r="BE7805" s="120"/>
      <c r="BF7805" s="120"/>
      <c r="BG7805" s="117"/>
      <c r="BH7805" s="117"/>
    </row>
    <row r="7806" spans="55:60" x14ac:dyDescent="0.2">
      <c r="BC7806" s="120"/>
      <c r="BD7806" s="120"/>
      <c r="BE7806" s="120"/>
      <c r="BF7806" s="120"/>
      <c r="BG7806" s="117"/>
      <c r="BH7806" s="117"/>
    </row>
    <row r="7807" spans="55:60" x14ac:dyDescent="0.2">
      <c r="BC7807" s="120"/>
      <c r="BD7807" s="120"/>
      <c r="BE7807" s="120"/>
      <c r="BF7807" s="120"/>
      <c r="BG7807" s="117"/>
      <c r="BH7807" s="117"/>
    </row>
    <row r="7808" spans="55:60" x14ac:dyDescent="0.2">
      <c r="BC7808" s="120"/>
      <c r="BD7808" s="120"/>
      <c r="BE7808" s="120"/>
      <c r="BF7808" s="120"/>
      <c r="BG7808" s="117"/>
      <c r="BH7808" s="117"/>
    </row>
    <row r="7809" spans="55:60" x14ac:dyDescent="0.2">
      <c r="BC7809" s="120"/>
      <c r="BD7809" s="120"/>
      <c r="BE7809" s="120"/>
      <c r="BF7809" s="120"/>
      <c r="BG7809" s="117"/>
      <c r="BH7809" s="117"/>
    </row>
    <row r="7810" spans="55:60" x14ac:dyDescent="0.2">
      <c r="BC7810" s="120"/>
      <c r="BD7810" s="120"/>
      <c r="BE7810" s="120"/>
      <c r="BF7810" s="120"/>
      <c r="BG7810" s="117"/>
      <c r="BH7810" s="117"/>
    </row>
    <row r="7811" spans="55:60" x14ac:dyDescent="0.2">
      <c r="BC7811" s="120"/>
      <c r="BD7811" s="120"/>
      <c r="BE7811" s="120"/>
      <c r="BF7811" s="120"/>
      <c r="BG7811" s="117"/>
      <c r="BH7811" s="117"/>
    </row>
    <row r="7812" spans="55:60" x14ac:dyDescent="0.2">
      <c r="BC7812" s="120"/>
      <c r="BD7812" s="120"/>
      <c r="BE7812" s="120"/>
      <c r="BF7812" s="120"/>
      <c r="BG7812" s="117"/>
      <c r="BH7812" s="117"/>
    </row>
    <row r="7813" spans="55:60" x14ac:dyDescent="0.2">
      <c r="BC7813" s="120"/>
      <c r="BD7813" s="120"/>
      <c r="BE7813" s="120"/>
      <c r="BF7813" s="120"/>
      <c r="BG7813" s="117"/>
      <c r="BH7813" s="117"/>
    </row>
    <row r="7814" spans="55:60" x14ac:dyDescent="0.2">
      <c r="BC7814" s="120"/>
      <c r="BD7814" s="120"/>
      <c r="BE7814" s="120"/>
      <c r="BF7814" s="120"/>
      <c r="BG7814" s="117"/>
      <c r="BH7814" s="117"/>
    </row>
    <row r="7815" spans="55:60" x14ac:dyDescent="0.2">
      <c r="BC7815" s="120"/>
      <c r="BD7815" s="120"/>
      <c r="BE7815" s="120"/>
      <c r="BF7815" s="120"/>
      <c r="BG7815" s="117"/>
      <c r="BH7815" s="117"/>
    </row>
    <row r="7816" spans="55:60" x14ac:dyDescent="0.2">
      <c r="BC7816" s="120"/>
      <c r="BD7816" s="120"/>
      <c r="BE7816" s="120"/>
      <c r="BF7816" s="120"/>
      <c r="BG7816" s="117"/>
      <c r="BH7816" s="117"/>
    </row>
    <row r="7817" spans="55:60" x14ac:dyDescent="0.2">
      <c r="BC7817" s="120"/>
      <c r="BD7817" s="120"/>
      <c r="BE7817" s="120"/>
      <c r="BF7817" s="120"/>
      <c r="BG7817" s="117"/>
      <c r="BH7817" s="117"/>
    </row>
    <row r="7818" spans="55:60" x14ac:dyDescent="0.2">
      <c r="BC7818" s="120"/>
      <c r="BD7818" s="120"/>
      <c r="BE7818" s="120"/>
      <c r="BF7818" s="120"/>
      <c r="BG7818" s="117"/>
      <c r="BH7818" s="117"/>
    </row>
    <row r="7819" spans="55:60" x14ac:dyDescent="0.2">
      <c r="BC7819" s="120"/>
      <c r="BD7819" s="120"/>
      <c r="BE7819" s="120"/>
      <c r="BF7819" s="120"/>
      <c r="BG7819" s="117"/>
      <c r="BH7819" s="117"/>
    </row>
    <row r="7820" spans="55:60" x14ac:dyDescent="0.2">
      <c r="BC7820" s="120"/>
      <c r="BD7820" s="120"/>
      <c r="BE7820" s="120"/>
      <c r="BF7820" s="120"/>
      <c r="BG7820" s="117"/>
      <c r="BH7820" s="117"/>
    </row>
    <row r="7821" spans="55:60" x14ac:dyDescent="0.2">
      <c r="BC7821" s="120"/>
      <c r="BD7821" s="120"/>
      <c r="BE7821" s="120"/>
      <c r="BF7821" s="120"/>
      <c r="BG7821" s="117"/>
      <c r="BH7821" s="117"/>
    </row>
    <row r="7822" spans="55:60" x14ac:dyDescent="0.2">
      <c r="BC7822" s="120"/>
      <c r="BD7822" s="120"/>
      <c r="BE7822" s="120"/>
      <c r="BF7822" s="120"/>
      <c r="BG7822" s="117"/>
      <c r="BH7822" s="117"/>
    </row>
    <row r="7823" spans="55:60" x14ac:dyDescent="0.2">
      <c r="BC7823" s="120"/>
      <c r="BD7823" s="120"/>
      <c r="BE7823" s="120"/>
      <c r="BF7823" s="120"/>
      <c r="BG7823" s="117"/>
      <c r="BH7823" s="117"/>
    </row>
    <row r="7824" spans="55:60" x14ac:dyDescent="0.2">
      <c r="BC7824" s="120"/>
      <c r="BD7824" s="120"/>
      <c r="BE7824" s="120"/>
      <c r="BF7824" s="120"/>
      <c r="BG7824" s="117"/>
      <c r="BH7824" s="117"/>
    </row>
    <row r="7825" spans="55:60" x14ac:dyDescent="0.2">
      <c r="BC7825" s="120"/>
      <c r="BD7825" s="120"/>
      <c r="BE7825" s="120"/>
      <c r="BF7825" s="120"/>
      <c r="BG7825" s="117"/>
      <c r="BH7825" s="117"/>
    </row>
    <row r="7826" spans="55:60" x14ac:dyDescent="0.2">
      <c r="BC7826" s="120"/>
      <c r="BD7826" s="120"/>
      <c r="BE7826" s="120"/>
      <c r="BF7826" s="120"/>
      <c r="BG7826" s="117"/>
      <c r="BH7826" s="117"/>
    </row>
    <row r="7827" spans="55:60" x14ac:dyDescent="0.2">
      <c r="BC7827" s="120"/>
      <c r="BD7827" s="120"/>
      <c r="BE7827" s="120"/>
      <c r="BF7827" s="120"/>
      <c r="BG7827" s="117"/>
      <c r="BH7827" s="117"/>
    </row>
    <row r="7828" spans="55:60" x14ac:dyDescent="0.2">
      <c r="BC7828" s="120"/>
      <c r="BD7828" s="120"/>
      <c r="BE7828" s="120"/>
      <c r="BF7828" s="120"/>
      <c r="BG7828" s="117"/>
      <c r="BH7828" s="117"/>
    </row>
    <row r="7829" spans="55:60" x14ac:dyDescent="0.2">
      <c r="BC7829" s="120"/>
      <c r="BD7829" s="120"/>
      <c r="BE7829" s="120"/>
      <c r="BF7829" s="120"/>
      <c r="BG7829" s="117"/>
      <c r="BH7829" s="117"/>
    </row>
    <row r="7830" spans="55:60" x14ac:dyDescent="0.2">
      <c r="BC7830" s="120"/>
      <c r="BD7830" s="120"/>
      <c r="BE7830" s="120"/>
      <c r="BF7830" s="120"/>
      <c r="BG7830" s="117"/>
      <c r="BH7830" s="117"/>
    </row>
    <row r="7831" spans="55:60" x14ac:dyDescent="0.2">
      <c r="BC7831" s="120"/>
      <c r="BD7831" s="120"/>
      <c r="BE7831" s="120"/>
      <c r="BF7831" s="120"/>
      <c r="BG7831" s="117"/>
      <c r="BH7831" s="117"/>
    </row>
    <row r="7832" spans="55:60" x14ac:dyDescent="0.2">
      <c r="BC7832" s="120"/>
      <c r="BD7832" s="120"/>
      <c r="BE7832" s="120"/>
      <c r="BF7832" s="120"/>
      <c r="BG7832" s="117"/>
      <c r="BH7832" s="117"/>
    </row>
    <row r="7833" spans="55:60" x14ac:dyDescent="0.2">
      <c r="BC7833" s="120"/>
      <c r="BD7833" s="120"/>
      <c r="BE7833" s="120"/>
      <c r="BF7833" s="120"/>
      <c r="BG7833" s="117"/>
      <c r="BH7833" s="117"/>
    </row>
    <row r="7834" spans="55:60" x14ac:dyDescent="0.2">
      <c r="BC7834" s="120"/>
      <c r="BD7834" s="120"/>
      <c r="BE7834" s="120"/>
      <c r="BF7834" s="120"/>
      <c r="BG7834" s="117"/>
      <c r="BH7834" s="117"/>
    </row>
    <row r="7835" spans="55:60" x14ac:dyDescent="0.2">
      <c r="BC7835" s="120"/>
      <c r="BD7835" s="120"/>
      <c r="BE7835" s="120"/>
      <c r="BF7835" s="120"/>
      <c r="BG7835" s="117"/>
      <c r="BH7835" s="117"/>
    </row>
    <row r="7836" spans="55:60" x14ac:dyDescent="0.2">
      <c r="BC7836" s="120"/>
      <c r="BD7836" s="120"/>
      <c r="BE7836" s="120"/>
      <c r="BF7836" s="120"/>
      <c r="BG7836" s="117"/>
      <c r="BH7836" s="117"/>
    </row>
    <row r="7837" spans="55:60" x14ac:dyDescent="0.2">
      <c r="BC7837" s="120"/>
      <c r="BD7837" s="120"/>
      <c r="BE7837" s="120"/>
      <c r="BF7837" s="120"/>
      <c r="BG7837" s="117"/>
      <c r="BH7837" s="117"/>
    </row>
    <row r="7838" spans="55:60" x14ac:dyDescent="0.2">
      <c r="BC7838" s="120"/>
      <c r="BD7838" s="120"/>
      <c r="BE7838" s="120"/>
      <c r="BF7838" s="120"/>
      <c r="BG7838" s="117"/>
      <c r="BH7838" s="117"/>
    </row>
    <row r="7839" spans="55:60" x14ac:dyDescent="0.2">
      <c r="BC7839" s="120"/>
      <c r="BD7839" s="120"/>
      <c r="BE7839" s="120"/>
      <c r="BF7839" s="120"/>
      <c r="BG7839" s="117"/>
      <c r="BH7839" s="117"/>
    </row>
    <row r="7840" spans="55:60" x14ac:dyDescent="0.2">
      <c r="BC7840" s="120"/>
      <c r="BD7840" s="120"/>
      <c r="BE7840" s="120"/>
      <c r="BF7840" s="120"/>
      <c r="BG7840" s="117"/>
      <c r="BH7840" s="117"/>
    </row>
    <row r="7841" spans="55:60" x14ac:dyDescent="0.2">
      <c r="BC7841" s="120"/>
      <c r="BD7841" s="120"/>
      <c r="BE7841" s="120"/>
      <c r="BF7841" s="120"/>
      <c r="BG7841" s="117"/>
      <c r="BH7841" s="117"/>
    </row>
    <row r="7842" spans="55:60" x14ac:dyDescent="0.2">
      <c r="BC7842" s="120"/>
      <c r="BD7842" s="120"/>
      <c r="BE7842" s="120"/>
      <c r="BF7842" s="120"/>
      <c r="BG7842" s="117"/>
      <c r="BH7842" s="117"/>
    </row>
    <row r="7843" spans="55:60" x14ac:dyDescent="0.2">
      <c r="BC7843" s="120"/>
      <c r="BD7843" s="120"/>
      <c r="BE7843" s="120"/>
      <c r="BF7843" s="120"/>
      <c r="BG7843" s="117"/>
      <c r="BH7843" s="117"/>
    </row>
    <row r="7844" spans="55:60" x14ac:dyDescent="0.2">
      <c r="BC7844" s="120"/>
      <c r="BD7844" s="120"/>
      <c r="BE7844" s="120"/>
      <c r="BF7844" s="120"/>
      <c r="BG7844" s="117"/>
      <c r="BH7844" s="117"/>
    </row>
    <row r="7845" spans="55:60" x14ac:dyDescent="0.2">
      <c r="BC7845" s="120"/>
      <c r="BD7845" s="120"/>
      <c r="BE7845" s="120"/>
      <c r="BF7845" s="120"/>
      <c r="BG7845" s="117"/>
      <c r="BH7845" s="117"/>
    </row>
    <row r="7846" spans="55:60" x14ac:dyDescent="0.2">
      <c r="BC7846" s="120"/>
      <c r="BD7846" s="120"/>
      <c r="BE7846" s="120"/>
      <c r="BF7846" s="120"/>
      <c r="BG7846" s="117"/>
      <c r="BH7846" s="117"/>
    </row>
    <row r="7847" spans="55:60" x14ac:dyDescent="0.2">
      <c r="BC7847" s="120"/>
      <c r="BD7847" s="120"/>
      <c r="BE7847" s="120"/>
      <c r="BF7847" s="120"/>
      <c r="BG7847" s="117"/>
      <c r="BH7847" s="117"/>
    </row>
    <row r="7848" spans="55:60" x14ac:dyDescent="0.2">
      <c r="BC7848" s="120"/>
      <c r="BD7848" s="120"/>
      <c r="BE7848" s="120"/>
      <c r="BF7848" s="120"/>
      <c r="BG7848" s="117"/>
      <c r="BH7848" s="117"/>
    </row>
    <row r="7849" spans="55:60" x14ac:dyDescent="0.2">
      <c r="BC7849" s="120"/>
      <c r="BD7849" s="120"/>
      <c r="BE7849" s="120"/>
      <c r="BF7849" s="120"/>
      <c r="BG7849" s="117"/>
      <c r="BH7849" s="117"/>
    </row>
    <row r="7850" spans="55:60" x14ac:dyDescent="0.2">
      <c r="BC7850" s="120"/>
      <c r="BD7850" s="120"/>
      <c r="BE7850" s="120"/>
      <c r="BF7850" s="120"/>
      <c r="BG7850" s="117"/>
      <c r="BH7850" s="117"/>
    </row>
    <row r="7851" spans="55:60" x14ac:dyDescent="0.2">
      <c r="BC7851" s="120"/>
      <c r="BD7851" s="120"/>
      <c r="BE7851" s="120"/>
      <c r="BF7851" s="120"/>
      <c r="BG7851" s="117"/>
      <c r="BH7851" s="117"/>
    </row>
    <row r="7852" spans="55:60" x14ac:dyDescent="0.2">
      <c r="BC7852" s="120"/>
      <c r="BD7852" s="120"/>
      <c r="BE7852" s="120"/>
      <c r="BF7852" s="120"/>
      <c r="BG7852" s="117"/>
      <c r="BH7852" s="117"/>
    </row>
    <row r="7853" spans="55:60" x14ac:dyDescent="0.2">
      <c r="BC7853" s="120"/>
      <c r="BD7853" s="120"/>
      <c r="BE7853" s="120"/>
      <c r="BF7853" s="120"/>
      <c r="BG7853" s="117"/>
      <c r="BH7853" s="117"/>
    </row>
    <row r="7854" spans="55:60" x14ac:dyDescent="0.2">
      <c r="BC7854" s="120"/>
      <c r="BD7854" s="120"/>
      <c r="BE7854" s="120"/>
      <c r="BF7854" s="120"/>
      <c r="BG7854" s="117"/>
      <c r="BH7854" s="117"/>
    </row>
    <row r="7855" spans="55:60" x14ac:dyDescent="0.2">
      <c r="BC7855" s="120"/>
      <c r="BD7855" s="120"/>
      <c r="BE7855" s="120"/>
      <c r="BF7855" s="120"/>
      <c r="BG7855" s="117"/>
      <c r="BH7855" s="117"/>
    </row>
    <row r="7856" spans="55:60" x14ac:dyDescent="0.2">
      <c r="BC7856" s="120"/>
      <c r="BD7856" s="120"/>
      <c r="BE7856" s="120"/>
      <c r="BF7856" s="120"/>
      <c r="BG7856" s="117"/>
      <c r="BH7856" s="117"/>
    </row>
    <row r="7857" spans="55:60" x14ac:dyDescent="0.2">
      <c r="BC7857" s="120"/>
      <c r="BD7857" s="120"/>
      <c r="BE7857" s="120"/>
      <c r="BF7857" s="120"/>
      <c r="BG7857" s="117"/>
      <c r="BH7857" s="117"/>
    </row>
    <row r="7858" spans="55:60" x14ac:dyDescent="0.2">
      <c r="BC7858" s="120"/>
      <c r="BD7858" s="120"/>
      <c r="BE7858" s="120"/>
      <c r="BF7858" s="120"/>
      <c r="BG7858" s="117"/>
      <c r="BH7858" s="117"/>
    </row>
    <row r="7859" spans="55:60" x14ac:dyDescent="0.2">
      <c r="BC7859" s="120"/>
      <c r="BD7859" s="120"/>
      <c r="BE7859" s="120"/>
      <c r="BF7859" s="120"/>
      <c r="BG7859" s="117"/>
      <c r="BH7859" s="117"/>
    </row>
    <row r="7860" spans="55:60" x14ac:dyDescent="0.2">
      <c r="BC7860" s="120"/>
      <c r="BD7860" s="120"/>
      <c r="BE7860" s="120"/>
      <c r="BF7860" s="120"/>
      <c r="BG7860" s="117"/>
      <c r="BH7860" s="117"/>
    </row>
    <row r="7861" spans="55:60" x14ac:dyDescent="0.2">
      <c r="BC7861" s="120"/>
      <c r="BD7861" s="120"/>
      <c r="BE7861" s="120"/>
      <c r="BF7861" s="120"/>
      <c r="BG7861" s="117"/>
      <c r="BH7861" s="117"/>
    </row>
    <row r="7862" spans="55:60" x14ac:dyDescent="0.2">
      <c r="BC7862" s="120"/>
      <c r="BD7862" s="120"/>
      <c r="BE7862" s="120"/>
      <c r="BF7862" s="120"/>
      <c r="BG7862" s="117"/>
      <c r="BH7862" s="117"/>
    </row>
    <row r="7863" spans="55:60" x14ac:dyDescent="0.2">
      <c r="BC7863" s="120"/>
      <c r="BD7863" s="120"/>
      <c r="BE7863" s="120"/>
      <c r="BF7863" s="120"/>
      <c r="BG7863" s="117"/>
      <c r="BH7863" s="117"/>
    </row>
    <row r="7864" spans="55:60" x14ac:dyDescent="0.2">
      <c r="BC7864" s="120"/>
      <c r="BD7864" s="120"/>
      <c r="BE7864" s="120"/>
      <c r="BF7864" s="120"/>
      <c r="BG7864" s="117"/>
      <c r="BH7864" s="117"/>
    </row>
    <row r="7865" spans="55:60" x14ac:dyDescent="0.2">
      <c r="BC7865" s="120"/>
      <c r="BD7865" s="120"/>
      <c r="BE7865" s="120"/>
      <c r="BF7865" s="120"/>
      <c r="BG7865" s="117"/>
      <c r="BH7865" s="117"/>
    </row>
    <row r="7866" spans="55:60" x14ac:dyDescent="0.2">
      <c r="BC7866" s="120"/>
      <c r="BD7866" s="120"/>
      <c r="BE7866" s="120"/>
      <c r="BF7866" s="120"/>
      <c r="BG7866" s="117"/>
      <c r="BH7866" s="117"/>
    </row>
    <row r="7867" spans="55:60" x14ac:dyDescent="0.2">
      <c r="BC7867" s="120"/>
      <c r="BD7867" s="120"/>
      <c r="BE7867" s="120"/>
      <c r="BF7867" s="120"/>
      <c r="BG7867" s="117"/>
      <c r="BH7867" s="117"/>
    </row>
    <row r="7868" spans="55:60" x14ac:dyDescent="0.2">
      <c r="BC7868" s="120"/>
      <c r="BD7868" s="120"/>
      <c r="BE7868" s="120"/>
      <c r="BF7868" s="120"/>
      <c r="BG7868" s="117"/>
      <c r="BH7868" s="117"/>
    </row>
    <row r="7869" spans="55:60" x14ac:dyDescent="0.2">
      <c r="BC7869" s="120"/>
      <c r="BD7869" s="120"/>
      <c r="BE7869" s="120"/>
      <c r="BF7869" s="120"/>
      <c r="BG7869" s="117"/>
      <c r="BH7869" s="117"/>
    </row>
    <row r="7870" spans="55:60" x14ac:dyDescent="0.2">
      <c r="BC7870" s="120"/>
      <c r="BD7870" s="120"/>
      <c r="BE7870" s="120"/>
      <c r="BF7870" s="120"/>
      <c r="BG7870" s="117"/>
      <c r="BH7870" s="117"/>
    </row>
    <row r="7871" spans="55:60" x14ac:dyDescent="0.2">
      <c r="BC7871" s="120"/>
      <c r="BD7871" s="120"/>
      <c r="BE7871" s="120"/>
      <c r="BF7871" s="120"/>
      <c r="BG7871" s="117"/>
      <c r="BH7871" s="117"/>
    </row>
    <row r="7872" spans="55:60" x14ac:dyDescent="0.2">
      <c r="BC7872" s="120"/>
      <c r="BD7872" s="120"/>
      <c r="BE7872" s="120"/>
      <c r="BF7872" s="120"/>
      <c r="BG7872" s="117"/>
      <c r="BH7872" s="117"/>
    </row>
    <row r="7873" spans="55:60" x14ac:dyDescent="0.2">
      <c r="BC7873" s="120"/>
      <c r="BD7873" s="120"/>
      <c r="BE7873" s="120"/>
      <c r="BF7873" s="120"/>
      <c r="BG7873" s="117"/>
      <c r="BH7873" s="117"/>
    </row>
    <row r="7874" spans="55:60" x14ac:dyDescent="0.2">
      <c r="BC7874" s="120"/>
      <c r="BD7874" s="120"/>
      <c r="BE7874" s="120"/>
      <c r="BF7874" s="120"/>
      <c r="BG7874" s="117"/>
      <c r="BH7874" s="117"/>
    </row>
    <row r="7875" spans="55:60" x14ac:dyDescent="0.2">
      <c r="BC7875" s="120"/>
      <c r="BD7875" s="120"/>
      <c r="BE7875" s="120"/>
      <c r="BF7875" s="120"/>
      <c r="BG7875" s="117"/>
      <c r="BH7875" s="117"/>
    </row>
    <row r="7876" spans="55:60" x14ac:dyDescent="0.2">
      <c r="BC7876" s="120"/>
      <c r="BD7876" s="120"/>
      <c r="BE7876" s="120"/>
      <c r="BF7876" s="120"/>
      <c r="BG7876" s="117"/>
      <c r="BH7876" s="117"/>
    </row>
    <row r="7877" spans="55:60" x14ac:dyDescent="0.2">
      <c r="BC7877" s="120"/>
      <c r="BD7877" s="120"/>
      <c r="BE7877" s="120"/>
      <c r="BF7877" s="120"/>
      <c r="BG7877" s="117"/>
      <c r="BH7877" s="117"/>
    </row>
    <row r="7878" spans="55:60" x14ac:dyDescent="0.2">
      <c r="BC7878" s="120"/>
      <c r="BD7878" s="120"/>
      <c r="BE7878" s="120"/>
      <c r="BF7878" s="120"/>
      <c r="BG7878" s="117"/>
      <c r="BH7878" s="117"/>
    </row>
    <row r="7879" spans="55:60" x14ac:dyDescent="0.2">
      <c r="BC7879" s="120"/>
      <c r="BD7879" s="120"/>
      <c r="BE7879" s="120"/>
      <c r="BF7879" s="120"/>
      <c r="BG7879" s="117"/>
      <c r="BH7879" s="117"/>
    </row>
    <row r="7880" spans="55:60" x14ac:dyDescent="0.2">
      <c r="BC7880" s="120"/>
      <c r="BD7880" s="120"/>
      <c r="BE7880" s="120"/>
      <c r="BF7880" s="120"/>
      <c r="BG7880" s="117"/>
      <c r="BH7880" s="117"/>
    </row>
    <row r="7881" spans="55:60" x14ac:dyDescent="0.2">
      <c r="BC7881" s="120"/>
      <c r="BD7881" s="120"/>
      <c r="BE7881" s="120"/>
      <c r="BF7881" s="120"/>
      <c r="BG7881" s="117"/>
      <c r="BH7881" s="117"/>
    </row>
    <row r="7882" spans="55:60" x14ac:dyDescent="0.2">
      <c r="BC7882" s="120"/>
      <c r="BD7882" s="120"/>
      <c r="BE7882" s="120"/>
      <c r="BF7882" s="120"/>
      <c r="BG7882" s="117"/>
      <c r="BH7882" s="117"/>
    </row>
    <row r="7883" spans="55:60" x14ac:dyDescent="0.2">
      <c r="BC7883" s="120"/>
      <c r="BD7883" s="120"/>
      <c r="BE7883" s="120"/>
      <c r="BF7883" s="120"/>
      <c r="BG7883" s="117"/>
      <c r="BH7883" s="117"/>
    </row>
    <row r="7884" spans="55:60" x14ac:dyDescent="0.2">
      <c r="BC7884" s="120"/>
      <c r="BD7884" s="120"/>
      <c r="BE7884" s="120"/>
      <c r="BF7884" s="120"/>
      <c r="BG7884" s="117"/>
      <c r="BH7884" s="117"/>
    </row>
    <row r="7885" spans="55:60" x14ac:dyDescent="0.2">
      <c r="BC7885" s="120"/>
      <c r="BD7885" s="120"/>
      <c r="BE7885" s="120"/>
      <c r="BF7885" s="120"/>
      <c r="BG7885" s="117"/>
      <c r="BH7885" s="117"/>
    </row>
    <row r="7886" spans="55:60" x14ac:dyDescent="0.2">
      <c r="BC7886" s="120"/>
      <c r="BD7886" s="120"/>
      <c r="BE7886" s="120"/>
      <c r="BF7886" s="120"/>
      <c r="BG7886" s="117"/>
      <c r="BH7886" s="117"/>
    </row>
    <row r="7887" spans="55:60" x14ac:dyDescent="0.2">
      <c r="BC7887" s="120"/>
      <c r="BD7887" s="120"/>
      <c r="BE7887" s="120"/>
      <c r="BF7887" s="120"/>
      <c r="BG7887" s="117"/>
      <c r="BH7887" s="117"/>
    </row>
    <row r="7888" spans="55:60" x14ac:dyDescent="0.2">
      <c r="BC7888" s="120"/>
      <c r="BD7888" s="120"/>
      <c r="BE7888" s="120"/>
      <c r="BF7888" s="120"/>
      <c r="BG7888" s="117"/>
      <c r="BH7888" s="117"/>
    </row>
    <row r="7889" spans="55:60" x14ac:dyDescent="0.2">
      <c r="BC7889" s="120"/>
      <c r="BD7889" s="120"/>
      <c r="BE7889" s="120"/>
      <c r="BF7889" s="120"/>
      <c r="BG7889" s="117"/>
      <c r="BH7889" s="117"/>
    </row>
    <row r="7890" spans="55:60" x14ac:dyDescent="0.2">
      <c r="BC7890" s="120"/>
      <c r="BD7890" s="120"/>
      <c r="BE7890" s="120"/>
      <c r="BF7890" s="120"/>
      <c r="BG7890" s="117"/>
      <c r="BH7890" s="117"/>
    </row>
    <row r="7891" spans="55:60" x14ac:dyDescent="0.2">
      <c r="BC7891" s="120"/>
      <c r="BD7891" s="120"/>
      <c r="BE7891" s="120"/>
      <c r="BF7891" s="120"/>
      <c r="BG7891" s="117"/>
      <c r="BH7891" s="117"/>
    </row>
    <row r="7892" spans="55:60" x14ac:dyDescent="0.2">
      <c r="BC7892" s="120"/>
      <c r="BD7892" s="120"/>
      <c r="BE7892" s="120"/>
      <c r="BF7892" s="120"/>
      <c r="BG7892" s="117"/>
      <c r="BH7892" s="117"/>
    </row>
    <row r="7893" spans="55:60" x14ac:dyDescent="0.2">
      <c r="BC7893" s="120"/>
      <c r="BD7893" s="120"/>
      <c r="BE7893" s="120"/>
      <c r="BF7893" s="120"/>
      <c r="BG7893" s="117"/>
      <c r="BH7893" s="117"/>
    </row>
    <row r="7894" spans="55:60" x14ac:dyDescent="0.2">
      <c r="BC7894" s="120"/>
      <c r="BD7894" s="120"/>
      <c r="BE7894" s="120"/>
      <c r="BF7894" s="120"/>
      <c r="BG7894" s="117"/>
      <c r="BH7894" s="117"/>
    </row>
    <row r="7895" spans="55:60" x14ac:dyDescent="0.2">
      <c r="BC7895" s="120"/>
      <c r="BD7895" s="120"/>
      <c r="BE7895" s="120"/>
      <c r="BF7895" s="120"/>
      <c r="BG7895" s="117"/>
      <c r="BH7895" s="117"/>
    </row>
    <row r="7896" spans="55:60" x14ac:dyDescent="0.2">
      <c r="BC7896" s="120"/>
      <c r="BD7896" s="120"/>
      <c r="BE7896" s="120"/>
      <c r="BF7896" s="120"/>
      <c r="BG7896" s="117"/>
      <c r="BH7896" s="117"/>
    </row>
    <row r="7897" spans="55:60" x14ac:dyDescent="0.2">
      <c r="BC7897" s="120"/>
      <c r="BD7897" s="120"/>
      <c r="BE7897" s="120"/>
      <c r="BF7897" s="120"/>
      <c r="BG7897" s="117"/>
      <c r="BH7897" s="117"/>
    </row>
    <row r="7898" spans="55:60" x14ac:dyDescent="0.2">
      <c r="BC7898" s="120"/>
      <c r="BD7898" s="120"/>
      <c r="BE7898" s="120"/>
      <c r="BF7898" s="120"/>
      <c r="BG7898" s="117"/>
      <c r="BH7898" s="117"/>
    </row>
    <row r="7899" spans="55:60" x14ac:dyDescent="0.2">
      <c r="BC7899" s="120"/>
      <c r="BD7899" s="120"/>
      <c r="BE7899" s="120"/>
      <c r="BF7899" s="120"/>
      <c r="BG7899" s="117"/>
      <c r="BH7899" s="117"/>
    </row>
    <row r="7900" spans="55:60" x14ac:dyDescent="0.2">
      <c r="BC7900" s="120"/>
      <c r="BD7900" s="120"/>
      <c r="BE7900" s="120"/>
      <c r="BF7900" s="120"/>
      <c r="BG7900" s="117"/>
      <c r="BH7900" s="117"/>
    </row>
    <row r="7901" spans="55:60" x14ac:dyDescent="0.2">
      <c r="BC7901" s="120"/>
      <c r="BD7901" s="120"/>
      <c r="BE7901" s="120"/>
      <c r="BF7901" s="120"/>
      <c r="BG7901" s="117"/>
      <c r="BH7901" s="117"/>
    </row>
    <row r="7902" spans="55:60" x14ac:dyDescent="0.2">
      <c r="BC7902" s="120"/>
      <c r="BD7902" s="120"/>
      <c r="BE7902" s="120"/>
      <c r="BF7902" s="120"/>
      <c r="BG7902" s="117"/>
      <c r="BH7902" s="117"/>
    </row>
    <row r="7903" spans="55:60" x14ac:dyDescent="0.2">
      <c r="BC7903" s="120"/>
      <c r="BD7903" s="120"/>
      <c r="BE7903" s="120"/>
      <c r="BF7903" s="120"/>
      <c r="BG7903" s="117"/>
      <c r="BH7903" s="117"/>
    </row>
    <row r="7904" spans="55:60" x14ac:dyDescent="0.2">
      <c r="BC7904" s="120"/>
      <c r="BD7904" s="120"/>
      <c r="BE7904" s="120"/>
      <c r="BF7904" s="120"/>
      <c r="BG7904" s="117"/>
      <c r="BH7904" s="117"/>
    </row>
    <row r="7905" spans="55:60" x14ac:dyDescent="0.2">
      <c r="BC7905" s="120"/>
      <c r="BD7905" s="120"/>
      <c r="BE7905" s="120"/>
      <c r="BF7905" s="120"/>
      <c r="BG7905" s="117"/>
      <c r="BH7905" s="117"/>
    </row>
    <row r="7906" spans="55:60" x14ac:dyDescent="0.2">
      <c r="BC7906" s="120"/>
      <c r="BD7906" s="120"/>
      <c r="BE7906" s="120"/>
      <c r="BF7906" s="120"/>
      <c r="BG7906" s="117"/>
      <c r="BH7906" s="117"/>
    </row>
    <row r="7907" spans="55:60" x14ac:dyDescent="0.2">
      <c r="BC7907" s="120"/>
      <c r="BD7907" s="120"/>
      <c r="BE7907" s="120"/>
      <c r="BF7907" s="120"/>
      <c r="BG7907" s="117"/>
      <c r="BH7907" s="117"/>
    </row>
    <row r="7908" spans="55:60" x14ac:dyDescent="0.2">
      <c r="BC7908" s="120"/>
      <c r="BD7908" s="120"/>
      <c r="BE7908" s="120"/>
      <c r="BF7908" s="120"/>
      <c r="BG7908" s="117"/>
      <c r="BH7908" s="117"/>
    </row>
    <row r="7909" spans="55:60" x14ac:dyDescent="0.2">
      <c r="BC7909" s="120"/>
      <c r="BD7909" s="120"/>
      <c r="BE7909" s="120"/>
      <c r="BF7909" s="120"/>
      <c r="BG7909" s="117"/>
      <c r="BH7909" s="117"/>
    </row>
    <row r="7910" spans="55:60" x14ac:dyDescent="0.2">
      <c r="BC7910" s="120"/>
      <c r="BD7910" s="120"/>
      <c r="BE7910" s="120"/>
      <c r="BF7910" s="120"/>
      <c r="BG7910" s="117"/>
      <c r="BH7910" s="117"/>
    </row>
    <row r="7911" spans="55:60" x14ac:dyDescent="0.2">
      <c r="BC7911" s="120"/>
      <c r="BD7911" s="120"/>
      <c r="BE7911" s="120"/>
      <c r="BF7911" s="120"/>
      <c r="BG7911" s="117"/>
      <c r="BH7911" s="117"/>
    </row>
    <row r="7912" spans="55:60" x14ac:dyDescent="0.2">
      <c r="BC7912" s="120"/>
      <c r="BD7912" s="120"/>
      <c r="BE7912" s="120"/>
      <c r="BF7912" s="120"/>
      <c r="BG7912" s="117"/>
      <c r="BH7912" s="117"/>
    </row>
    <row r="7913" spans="55:60" x14ac:dyDescent="0.2">
      <c r="BC7913" s="120"/>
      <c r="BD7913" s="120"/>
      <c r="BE7913" s="120"/>
      <c r="BF7913" s="120"/>
      <c r="BG7913" s="117"/>
      <c r="BH7913" s="117"/>
    </row>
    <row r="7914" spans="55:60" x14ac:dyDescent="0.2">
      <c r="BC7914" s="120"/>
      <c r="BD7914" s="120"/>
      <c r="BE7914" s="120"/>
      <c r="BF7914" s="120"/>
      <c r="BG7914" s="117"/>
      <c r="BH7914" s="117"/>
    </row>
    <row r="7915" spans="55:60" x14ac:dyDescent="0.2">
      <c r="BC7915" s="120"/>
      <c r="BD7915" s="120"/>
      <c r="BE7915" s="120"/>
      <c r="BF7915" s="120"/>
      <c r="BG7915" s="117"/>
      <c r="BH7915" s="117"/>
    </row>
    <row r="7916" spans="55:60" x14ac:dyDescent="0.2">
      <c r="BC7916" s="120"/>
      <c r="BD7916" s="120"/>
      <c r="BE7916" s="120"/>
      <c r="BF7916" s="120"/>
      <c r="BG7916" s="117"/>
      <c r="BH7916" s="117"/>
    </row>
    <row r="7917" spans="55:60" x14ac:dyDescent="0.2">
      <c r="BC7917" s="120"/>
      <c r="BD7917" s="120"/>
      <c r="BE7917" s="120"/>
      <c r="BF7917" s="120"/>
      <c r="BG7917" s="117"/>
      <c r="BH7917" s="117"/>
    </row>
    <row r="7918" spans="55:60" x14ac:dyDescent="0.2">
      <c r="BC7918" s="120"/>
      <c r="BD7918" s="120"/>
      <c r="BE7918" s="120"/>
      <c r="BF7918" s="120"/>
      <c r="BG7918" s="117"/>
      <c r="BH7918" s="117"/>
    </row>
    <row r="7919" spans="55:60" x14ac:dyDescent="0.2">
      <c r="BC7919" s="120"/>
      <c r="BD7919" s="120"/>
      <c r="BE7919" s="120"/>
      <c r="BF7919" s="120"/>
      <c r="BG7919" s="117"/>
      <c r="BH7919" s="117"/>
    </row>
    <row r="7920" spans="55:60" x14ac:dyDescent="0.2">
      <c r="BC7920" s="120"/>
      <c r="BD7920" s="120"/>
      <c r="BE7920" s="120"/>
      <c r="BF7920" s="120"/>
      <c r="BG7920" s="117"/>
      <c r="BH7920" s="117"/>
    </row>
    <row r="7921" spans="55:60" x14ac:dyDescent="0.2">
      <c r="BC7921" s="120"/>
      <c r="BD7921" s="120"/>
      <c r="BE7921" s="120"/>
      <c r="BF7921" s="120"/>
      <c r="BG7921" s="117"/>
      <c r="BH7921" s="117"/>
    </row>
    <row r="7922" spans="55:60" x14ac:dyDescent="0.2">
      <c r="BC7922" s="120"/>
      <c r="BD7922" s="120"/>
      <c r="BE7922" s="120"/>
      <c r="BF7922" s="120"/>
      <c r="BG7922" s="117"/>
      <c r="BH7922" s="117"/>
    </row>
    <row r="7923" spans="55:60" x14ac:dyDescent="0.2">
      <c r="BC7923" s="120"/>
      <c r="BD7923" s="120"/>
      <c r="BE7923" s="120"/>
      <c r="BF7923" s="120"/>
      <c r="BG7923" s="117"/>
      <c r="BH7923" s="117"/>
    </row>
    <row r="7924" spans="55:60" x14ac:dyDescent="0.2">
      <c r="BC7924" s="120"/>
      <c r="BD7924" s="120"/>
      <c r="BE7924" s="120"/>
      <c r="BF7924" s="120"/>
      <c r="BG7924" s="117"/>
      <c r="BH7924" s="117"/>
    </row>
    <row r="7925" spans="55:60" x14ac:dyDescent="0.2">
      <c r="BC7925" s="120"/>
      <c r="BD7925" s="120"/>
      <c r="BE7925" s="120"/>
      <c r="BF7925" s="120"/>
      <c r="BG7925" s="117"/>
      <c r="BH7925" s="117"/>
    </row>
    <row r="7926" spans="55:60" x14ac:dyDescent="0.2">
      <c r="BC7926" s="120"/>
      <c r="BD7926" s="120"/>
      <c r="BE7926" s="120"/>
      <c r="BF7926" s="120"/>
      <c r="BG7926" s="117"/>
      <c r="BH7926" s="117"/>
    </row>
    <row r="7927" spans="55:60" x14ac:dyDescent="0.2">
      <c r="BC7927" s="120"/>
      <c r="BD7927" s="120"/>
      <c r="BE7927" s="120"/>
      <c r="BF7927" s="120"/>
      <c r="BG7927" s="117"/>
      <c r="BH7927" s="117"/>
    </row>
    <row r="7928" spans="55:60" x14ac:dyDescent="0.2">
      <c r="BC7928" s="120"/>
      <c r="BD7928" s="120"/>
      <c r="BE7928" s="120"/>
      <c r="BF7928" s="120"/>
      <c r="BG7928" s="117"/>
      <c r="BH7928" s="117"/>
    </row>
    <row r="7929" spans="55:60" x14ac:dyDescent="0.2">
      <c r="BC7929" s="120"/>
      <c r="BD7929" s="120"/>
      <c r="BE7929" s="120"/>
      <c r="BF7929" s="120"/>
      <c r="BG7929" s="117"/>
      <c r="BH7929" s="117"/>
    </row>
    <row r="7930" spans="55:60" x14ac:dyDescent="0.2">
      <c r="BC7930" s="120"/>
      <c r="BD7930" s="120"/>
      <c r="BE7930" s="120"/>
      <c r="BF7930" s="120"/>
      <c r="BG7930" s="117"/>
      <c r="BH7930" s="117"/>
    </row>
    <row r="7931" spans="55:60" x14ac:dyDescent="0.2">
      <c r="BC7931" s="120"/>
      <c r="BD7931" s="120"/>
      <c r="BE7931" s="120"/>
      <c r="BF7931" s="120"/>
      <c r="BG7931" s="117"/>
      <c r="BH7931" s="117"/>
    </row>
    <row r="7932" spans="55:60" x14ac:dyDescent="0.2">
      <c r="BC7932" s="120"/>
      <c r="BD7932" s="120"/>
      <c r="BE7932" s="120"/>
      <c r="BF7932" s="120"/>
      <c r="BG7932" s="117"/>
      <c r="BH7932" s="117"/>
    </row>
    <row r="7933" spans="55:60" x14ac:dyDescent="0.2">
      <c r="BC7933" s="120"/>
      <c r="BD7933" s="120"/>
      <c r="BE7933" s="120"/>
      <c r="BF7933" s="120"/>
      <c r="BG7933" s="117"/>
      <c r="BH7933" s="117"/>
    </row>
    <row r="7934" spans="55:60" x14ac:dyDescent="0.2">
      <c r="BC7934" s="120"/>
      <c r="BD7934" s="120"/>
      <c r="BE7934" s="120"/>
      <c r="BF7934" s="120"/>
      <c r="BG7934" s="117"/>
      <c r="BH7934" s="117"/>
    </row>
    <row r="7935" spans="55:60" x14ac:dyDescent="0.2">
      <c r="BC7935" s="120"/>
      <c r="BD7935" s="120"/>
      <c r="BE7935" s="120"/>
      <c r="BF7935" s="120"/>
      <c r="BG7935" s="117"/>
      <c r="BH7935" s="117"/>
    </row>
    <row r="7936" spans="55:60" x14ac:dyDescent="0.2">
      <c r="BC7936" s="120"/>
      <c r="BD7936" s="120"/>
      <c r="BE7936" s="120"/>
      <c r="BF7936" s="120"/>
      <c r="BG7936" s="117"/>
      <c r="BH7936" s="117"/>
    </row>
    <row r="7937" spans="55:60" x14ac:dyDescent="0.2">
      <c r="BC7937" s="120"/>
      <c r="BD7937" s="120"/>
      <c r="BE7937" s="120"/>
      <c r="BF7937" s="120"/>
      <c r="BG7937" s="117"/>
      <c r="BH7937" s="117"/>
    </row>
    <row r="7938" spans="55:60" x14ac:dyDescent="0.2">
      <c r="BC7938" s="120"/>
      <c r="BD7938" s="120"/>
      <c r="BE7938" s="120"/>
      <c r="BF7938" s="120"/>
      <c r="BG7938" s="117"/>
      <c r="BH7938" s="117"/>
    </row>
    <row r="7939" spans="55:60" x14ac:dyDescent="0.2">
      <c r="BC7939" s="120"/>
      <c r="BD7939" s="120"/>
      <c r="BE7939" s="120"/>
      <c r="BF7939" s="120"/>
      <c r="BG7939" s="117"/>
      <c r="BH7939" s="117"/>
    </row>
    <row r="7940" spans="55:60" x14ac:dyDescent="0.2">
      <c r="BC7940" s="120"/>
      <c r="BD7940" s="120"/>
      <c r="BE7940" s="120"/>
      <c r="BF7940" s="120"/>
      <c r="BG7940" s="117"/>
      <c r="BH7940" s="117"/>
    </row>
    <row r="7941" spans="55:60" x14ac:dyDescent="0.2">
      <c r="BC7941" s="120"/>
      <c r="BD7941" s="120"/>
      <c r="BE7941" s="120"/>
      <c r="BF7941" s="120"/>
      <c r="BG7941" s="117"/>
      <c r="BH7941" s="117"/>
    </row>
    <row r="7942" spans="55:60" x14ac:dyDescent="0.2">
      <c r="BC7942" s="120"/>
      <c r="BD7942" s="120"/>
      <c r="BE7942" s="120"/>
      <c r="BF7942" s="120"/>
      <c r="BG7942" s="117"/>
      <c r="BH7942" s="117"/>
    </row>
    <row r="7943" spans="55:60" x14ac:dyDescent="0.2">
      <c r="BC7943" s="120"/>
      <c r="BD7943" s="120"/>
      <c r="BE7943" s="120"/>
      <c r="BF7943" s="120"/>
      <c r="BG7943" s="117"/>
      <c r="BH7943" s="117"/>
    </row>
    <row r="7944" spans="55:60" x14ac:dyDescent="0.2">
      <c r="BC7944" s="120"/>
      <c r="BD7944" s="120"/>
      <c r="BE7944" s="120"/>
      <c r="BF7944" s="120"/>
      <c r="BG7944" s="117"/>
      <c r="BH7944" s="117"/>
    </row>
    <row r="7945" spans="55:60" x14ac:dyDescent="0.2">
      <c r="BC7945" s="120"/>
      <c r="BD7945" s="120"/>
      <c r="BE7945" s="120"/>
      <c r="BF7945" s="120"/>
      <c r="BG7945" s="117"/>
      <c r="BH7945" s="117"/>
    </row>
    <row r="7946" spans="55:60" x14ac:dyDescent="0.2">
      <c r="BC7946" s="120"/>
      <c r="BD7946" s="120"/>
      <c r="BE7946" s="120"/>
      <c r="BF7946" s="120"/>
      <c r="BG7946" s="117"/>
      <c r="BH7946" s="117"/>
    </row>
    <row r="7947" spans="55:60" x14ac:dyDescent="0.2">
      <c r="BC7947" s="120"/>
      <c r="BD7947" s="120"/>
      <c r="BE7947" s="120"/>
      <c r="BF7947" s="120"/>
      <c r="BG7947" s="117"/>
      <c r="BH7947" s="117"/>
    </row>
    <row r="7948" spans="55:60" x14ac:dyDescent="0.2">
      <c r="BC7948" s="120"/>
      <c r="BD7948" s="120"/>
      <c r="BE7948" s="120"/>
      <c r="BF7948" s="120"/>
      <c r="BG7948" s="117"/>
      <c r="BH7948" s="117"/>
    </row>
    <row r="7949" spans="55:60" x14ac:dyDescent="0.2">
      <c r="BC7949" s="120"/>
      <c r="BD7949" s="120"/>
      <c r="BE7949" s="120"/>
      <c r="BF7949" s="120"/>
      <c r="BG7949" s="117"/>
      <c r="BH7949" s="117"/>
    </row>
    <row r="7950" spans="55:60" x14ac:dyDescent="0.2">
      <c r="BC7950" s="120"/>
      <c r="BD7950" s="120"/>
      <c r="BE7950" s="120"/>
      <c r="BF7950" s="120"/>
      <c r="BG7950" s="117"/>
      <c r="BH7950" s="117"/>
    </row>
    <row r="7951" spans="55:60" x14ac:dyDescent="0.2">
      <c r="BC7951" s="120"/>
      <c r="BD7951" s="120"/>
      <c r="BE7951" s="120"/>
      <c r="BF7951" s="120"/>
      <c r="BG7951" s="117"/>
      <c r="BH7951" s="117"/>
    </row>
    <row r="7952" spans="55:60" x14ac:dyDescent="0.2">
      <c r="BC7952" s="120"/>
      <c r="BD7952" s="120"/>
      <c r="BE7952" s="120"/>
      <c r="BF7952" s="120"/>
      <c r="BG7952" s="117"/>
      <c r="BH7952" s="117"/>
    </row>
    <row r="7953" spans="55:60" x14ac:dyDescent="0.2">
      <c r="BC7953" s="120"/>
      <c r="BD7953" s="120"/>
      <c r="BE7953" s="120"/>
      <c r="BF7953" s="120"/>
      <c r="BG7953" s="117"/>
      <c r="BH7953" s="117"/>
    </row>
    <row r="7954" spans="55:60" x14ac:dyDescent="0.2">
      <c r="BC7954" s="120"/>
      <c r="BD7954" s="120"/>
      <c r="BE7954" s="120"/>
      <c r="BF7954" s="120"/>
      <c r="BG7954" s="117"/>
      <c r="BH7954" s="117"/>
    </row>
    <row r="7955" spans="55:60" x14ac:dyDescent="0.2">
      <c r="BC7955" s="120"/>
      <c r="BD7955" s="120"/>
      <c r="BE7955" s="120"/>
      <c r="BF7955" s="120"/>
      <c r="BG7955" s="117"/>
      <c r="BH7955" s="117"/>
    </row>
    <row r="7956" spans="55:60" x14ac:dyDescent="0.2">
      <c r="BC7956" s="120"/>
      <c r="BD7956" s="120"/>
      <c r="BE7956" s="120"/>
      <c r="BF7956" s="120"/>
      <c r="BG7956" s="117"/>
      <c r="BH7956" s="117"/>
    </row>
    <row r="7957" spans="55:60" x14ac:dyDescent="0.2">
      <c r="BC7957" s="120"/>
      <c r="BD7957" s="120"/>
      <c r="BE7957" s="120"/>
      <c r="BF7957" s="120"/>
      <c r="BG7957" s="117"/>
      <c r="BH7957" s="117"/>
    </row>
    <row r="7958" spans="55:60" x14ac:dyDescent="0.2">
      <c r="BC7958" s="120"/>
      <c r="BD7958" s="120"/>
      <c r="BE7958" s="120"/>
      <c r="BF7958" s="120"/>
      <c r="BG7958" s="117"/>
      <c r="BH7958" s="117"/>
    </row>
    <row r="7959" spans="55:60" x14ac:dyDescent="0.2">
      <c r="BC7959" s="120"/>
      <c r="BD7959" s="120"/>
      <c r="BE7959" s="120"/>
      <c r="BF7959" s="120"/>
      <c r="BG7959" s="117"/>
      <c r="BH7959" s="117"/>
    </row>
    <row r="7960" spans="55:60" x14ac:dyDescent="0.2">
      <c r="BC7960" s="120"/>
      <c r="BD7960" s="120"/>
      <c r="BE7960" s="120"/>
      <c r="BF7960" s="120"/>
      <c r="BG7960" s="117"/>
      <c r="BH7960" s="117"/>
    </row>
    <row r="7961" spans="55:60" x14ac:dyDescent="0.2">
      <c r="BC7961" s="120"/>
      <c r="BD7961" s="120"/>
      <c r="BE7961" s="120"/>
      <c r="BF7961" s="120"/>
      <c r="BG7961" s="117"/>
      <c r="BH7961" s="117"/>
    </row>
    <row r="7962" spans="55:60" x14ac:dyDescent="0.2">
      <c r="BC7962" s="120"/>
      <c r="BD7962" s="120"/>
      <c r="BE7962" s="120"/>
      <c r="BF7962" s="120"/>
      <c r="BG7962" s="117"/>
      <c r="BH7962" s="117"/>
    </row>
    <row r="7963" spans="55:60" x14ac:dyDescent="0.2">
      <c r="BC7963" s="120"/>
      <c r="BD7963" s="120"/>
      <c r="BE7963" s="120"/>
      <c r="BF7963" s="120"/>
      <c r="BG7963" s="117"/>
      <c r="BH7963" s="117"/>
    </row>
    <row r="7964" spans="55:60" x14ac:dyDescent="0.2">
      <c r="BC7964" s="120"/>
      <c r="BD7964" s="120"/>
      <c r="BE7964" s="120"/>
      <c r="BF7964" s="120"/>
      <c r="BG7964" s="117"/>
      <c r="BH7964" s="117"/>
    </row>
    <row r="7965" spans="55:60" x14ac:dyDescent="0.2">
      <c r="BC7965" s="120"/>
      <c r="BD7965" s="120"/>
      <c r="BE7965" s="120"/>
      <c r="BF7965" s="120"/>
      <c r="BG7965" s="117"/>
      <c r="BH7965" s="117"/>
    </row>
    <row r="7966" spans="55:60" x14ac:dyDescent="0.2">
      <c r="BC7966" s="120"/>
      <c r="BD7966" s="120"/>
      <c r="BE7966" s="120"/>
      <c r="BF7966" s="120"/>
      <c r="BG7966" s="117"/>
      <c r="BH7966" s="117"/>
    </row>
    <row r="7967" spans="55:60" x14ac:dyDescent="0.2">
      <c r="BC7967" s="120"/>
      <c r="BD7967" s="120"/>
      <c r="BE7967" s="120"/>
      <c r="BF7967" s="120"/>
      <c r="BG7967" s="117"/>
      <c r="BH7967" s="117"/>
    </row>
    <row r="7968" spans="55:60" x14ac:dyDescent="0.2">
      <c r="BC7968" s="120"/>
      <c r="BD7968" s="120"/>
      <c r="BE7968" s="120"/>
      <c r="BF7968" s="120"/>
      <c r="BG7968" s="117"/>
      <c r="BH7968" s="117"/>
    </row>
    <row r="7969" spans="55:60" x14ac:dyDescent="0.2">
      <c r="BC7969" s="120"/>
      <c r="BD7969" s="120"/>
      <c r="BE7969" s="120"/>
      <c r="BF7969" s="120"/>
      <c r="BG7969" s="117"/>
      <c r="BH7969" s="117"/>
    </row>
    <row r="7970" spans="55:60" x14ac:dyDescent="0.2">
      <c r="BC7970" s="120"/>
      <c r="BD7970" s="120"/>
      <c r="BE7970" s="120"/>
      <c r="BF7970" s="120"/>
      <c r="BG7970" s="117"/>
      <c r="BH7970" s="117"/>
    </row>
    <row r="7971" spans="55:60" x14ac:dyDescent="0.2">
      <c r="BC7971" s="120"/>
      <c r="BD7971" s="120"/>
      <c r="BE7971" s="120"/>
      <c r="BF7971" s="120"/>
      <c r="BG7971" s="117"/>
      <c r="BH7971" s="117"/>
    </row>
    <row r="7972" spans="55:60" x14ac:dyDescent="0.2">
      <c r="BC7972" s="120"/>
      <c r="BD7972" s="120"/>
      <c r="BE7972" s="120"/>
      <c r="BF7972" s="120"/>
      <c r="BG7972" s="117"/>
      <c r="BH7972" s="117"/>
    </row>
    <row r="7973" spans="55:60" x14ac:dyDescent="0.2">
      <c r="BC7973" s="120"/>
      <c r="BD7973" s="120"/>
      <c r="BE7973" s="120"/>
      <c r="BF7973" s="120"/>
      <c r="BG7973" s="117"/>
      <c r="BH7973" s="117"/>
    </row>
    <row r="7974" spans="55:60" x14ac:dyDescent="0.2">
      <c r="BC7974" s="120"/>
      <c r="BD7974" s="120"/>
      <c r="BE7974" s="120"/>
      <c r="BF7974" s="120"/>
      <c r="BG7974" s="117"/>
      <c r="BH7974" s="117"/>
    </row>
    <row r="7975" spans="55:60" x14ac:dyDescent="0.2">
      <c r="BC7975" s="120"/>
      <c r="BD7975" s="120"/>
      <c r="BE7975" s="120"/>
      <c r="BF7975" s="120"/>
      <c r="BG7975" s="117"/>
      <c r="BH7975" s="117"/>
    </row>
    <row r="7976" spans="55:60" x14ac:dyDescent="0.2">
      <c r="BC7976" s="120"/>
      <c r="BD7976" s="120"/>
      <c r="BE7976" s="120"/>
      <c r="BF7976" s="120"/>
      <c r="BG7976" s="117"/>
      <c r="BH7976" s="117"/>
    </row>
    <row r="7977" spans="55:60" x14ac:dyDescent="0.2">
      <c r="BC7977" s="120"/>
      <c r="BD7977" s="120"/>
      <c r="BE7977" s="120"/>
      <c r="BF7977" s="120"/>
      <c r="BG7977" s="117"/>
      <c r="BH7977" s="117"/>
    </row>
    <row r="7978" spans="55:60" x14ac:dyDescent="0.2">
      <c r="BC7978" s="120"/>
      <c r="BD7978" s="120"/>
      <c r="BE7978" s="120"/>
      <c r="BF7978" s="120"/>
      <c r="BG7978" s="117"/>
      <c r="BH7978" s="117"/>
    </row>
    <row r="7979" spans="55:60" x14ac:dyDescent="0.2">
      <c r="BC7979" s="120"/>
      <c r="BD7979" s="120"/>
      <c r="BE7979" s="120"/>
      <c r="BF7979" s="120"/>
      <c r="BG7979" s="117"/>
      <c r="BH7979" s="117"/>
    </row>
    <row r="7980" spans="55:60" x14ac:dyDescent="0.2">
      <c r="BC7980" s="120"/>
      <c r="BD7980" s="120"/>
      <c r="BE7980" s="120"/>
      <c r="BF7980" s="120"/>
      <c r="BG7980" s="117"/>
      <c r="BH7980" s="117"/>
    </row>
    <row r="7981" spans="55:60" x14ac:dyDescent="0.2">
      <c r="BC7981" s="120"/>
      <c r="BD7981" s="120"/>
      <c r="BE7981" s="120"/>
      <c r="BF7981" s="120"/>
      <c r="BG7981" s="117"/>
      <c r="BH7981" s="117"/>
    </row>
    <row r="7982" spans="55:60" x14ac:dyDescent="0.2">
      <c r="BC7982" s="120"/>
      <c r="BD7982" s="120"/>
      <c r="BE7982" s="120"/>
      <c r="BF7982" s="120"/>
      <c r="BG7982" s="117"/>
      <c r="BH7982" s="117"/>
    </row>
    <row r="7983" spans="55:60" x14ac:dyDescent="0.2">
      <c r="BC7983" s="120"/>
      <c r="BD7983" s="120"/>
      <c r="BE7983" s="120"/>
      <c r="BF7983" s="120"/>
      <c r="BG7983" s="117"/>
      <c r="BH7983" s="117"/>
    </row>
    <row r="7984" spans="55:60" x14ac:dyDescent="0.2">
      <c r="BC7984" s="120"/>
      <c r="BD7984" s="120"/>
      <c r="BE7984" s="120"/>
      <c r="BF7984" s="120"/>
      <c r="BG7984" s="117"/>
      <c r="BH7984" s="117"/>
    </row>
    <row r="7985" spans="55:60" x14ac:dyDescent="0.2">
      <c r="BC7985" s="120"/>
      <c r="BD7985" s="120"/>
      <c r="BE7985" s="120"/>
      <c r="BF7985" s="120"/>
      <c r="BG7985" s="117"/>
      <c r="BH7985" s="117"/>
    </row>
    <row r="7986" spans="55:60" x14ac:dyDescent="0.2">
      <c r="BC7986" s="120"/>
      <c r="BD7986" s="120"/>
      <c r="BE7986" s="120"/>
      <c r="BF7986" s="120"/>
      <c r="BG7986" s="117"/>
      <c r="BH7986" s="117"/>
    </row>
    <row r="7987" spans="55:60" x14ac:dyDescent="0.2">
      <c r="BC7987" s="120"/>
      <c r="BD7987" s="120"/>
      <c r="BE7987" s="120"/>
      <c r="BF7987" s="120"/>
      <c r="BG7987" s="117"/>
      <c r="BH7987" s="117"/>
    </row>
    <row r="7988" spans="55:60" x14ac:dyDescent="0.2">
      <c r="BC7988" s="120"/>
      <c r="BD7988" s="120"/>
      <c r="BE7988" s="120"/>
      <c r="BF7988" s="120"/>
      <c r="BG7988" s="117"/>
      <c r="BH7988" s="117"/>
    </row>
    <row r="7989" spans="55:60" x14ac:dyDescent="0.2">
      <c r="BC7989" s="120"/>
      <c r="BD7989" s="120"/>
      <c r="BE7989" s="120"/>
      <c r="BF7989" s="120"/>
      <c r="BG7989" s="117"/>
      <c r="BH7989" s="117"/>
    </row>
    <row r="7990" spans="55:60" x14ac:dyDescent="0.2">
      <c r="BC7990" s="120"/>
      <c r="BD7990" s="120"/>
      <c r="BE7990" s="120"/>
      <c r="BF7990" s="120"/>
      <c r="BG7990" s="117"/>
      <c r="BH7990" s="117"/>
    </row>
    <row r="7991" spans="55:60" x14ac:dyDescent="0.2">
      <c r="BC7991" s="120"/>
      <c r="BD7991" s="120"/>
      <c r="BE7991" s="120"/>
      <c r="BF7991" s="120"/>
      <c r="BG7991" s="117"/>
      <c r="BH7991" s="117"/>
    </row>
    <row r="7992" spans="55:60" x14ac:dyDescent="0.2">
      <c r="BC7992" s="120"/>
      <c r="BD7992" s="120"/>
      <c r="BE7992" s="120"/>
      <c r="BF7992" s="120"/>
      <c r="BG7992" s="117"/>
      <c r="BH7992" s="117"/>
    </row>
    <row r="7993" spans="55:60" x14ac:dyDescent="0.2">
      <c r="BC7993" s="120"/>
      <c r="BD7993" s="120"/>
      <c r="BE7993" s="120"/>
      <c r="BF7993" s="120"/>
      <c r="BG7993" s="117"/>
      <c r="BH7993" s="117"/>
    </row>
    <row r="7994" spans="55:60" x14ac:dyDescent="0.2">
      <c r="BC7994" s="120"/>
      <c r="BD7994" s="120"/>
      <c r="BE7994" s="120"/>
      <c r="BF7994" s="120"/>
      <c r="BG7994" s="117"/>
      <c r="BH7994" s="117"/>
    </row>
    <row r="7995" spans="55:60" x14ac:dyDescent="0.2">
      <c r="BC7995" s="120"/>
      <c r="BD7995" s="120"/>
      <c r="BE7995" s="120"/>
      <c r="BF7995" s="120"/>
      <c r="BG7995" s="117"/>
      <c r="BH7995" s="117"/>
    </row>
    <row r="7996" spans="55:60" x14ac:dyDescent="0.2">
      <c r="BC7996" s="120"/>
      <c r="BD7996" s="120"/>
      <c r="BE7996" s="120"/>
      <c r="BF7996" s="120"/>
      <c r="BG7996" s="117"/>
      <c r="BH7996" s="117"/>
    </row>
    <row r="7997" spans="55:60" x14ac:dyDescent="0.2">
      <c r="BC7997" s="120"/>
      <c r="BD7997" s="120"/>
      <c r="BE7997" s="120"/>
      <c r="BF7997" s="120"/>
      <c r="BG7997" s="117"/>
      <c r="BH7997" s="117"/>
    </row>
    <row r="7998" spans="55:60" x14ac:dyDescent="0.2">
      <c r="BC7998" s="120"/>
      <c r="BD7998" s="120"/>
      <c r="BE7998" s="120"/>
      <c r="BF7998" s="120"/>
      <c r="BG7998" s="117"/>
      <c r="BH7998" s="117"/>
    </row>
    <row r="7999" spans="55:60" x14ac:dyDescent="0.2">
      <c r="BC7999" s="120"/>
      <c r="BD7999" s="120"/>
      <c r="BE7999" s="120"/>
      <c r="BF7999" s="120"/>
      <c r="BG7999" s="117"/>
      <c r="BH7999" s="117"/>
    </row>
    <row r="8000" spans="55:60" x14ac:dyDescent="0.2">
      <c r="BC8000" s="120"/>
      <c r="BD8000" s="120"/>
      <c r="BE8000" s="120"/>
      <c r="BF8000" s="120"/>
      <c r="BG8000" s="117"/>
      <c r="BH8000" s="117"/>
    </row>
    <row r="8001" spans="55:60" x14ac:dyDescent="0.2">
      <c r="BC8001" s="120"/>
      <c r="BD8001" s="120"/>
      <c r="BE8001" s="120"/>
      <c r="BF8001" s="120"/>
      <c r="BG8001" s="117"/>
      <c r="BH8001" s="117"/>
    </row>
    <row r="8002" spans="55:60" x14ac:dyDescent="0.2">
      <c r="BC8002" s="120"/>
      <c r="BD8002" s="120"/>
      <c r="BE8002" s="120"/>
      <c r="BF8002" s="120"/>
      <c r="BG8002" s="117"/>
      <c r="BH8002" s="117"/>
    </row>
    <row r="8003" spans="55:60" x14ac:dyDescent="0.2">
      <c r="BC8003" s="120"/>
      <c r="BD8003" s="120"/>
      <c r="BE8003" s="120"/>
      <c r="BF8003" s="120"/>
      <c r="BG8003" s="117"/>
      <c r="BH8003" s="117"/>
    </row>
    <row r="8004" spans="55:60" x14ac:dyDescent="0.2">
      <c r="BC8004" s="120"/>
      <c r="BD8004" s="120"/>
      <c r="BE8004" s="120"/>
      <c r="BF8004" s="120"/>
      <c r="BG8004" s="117"/>
      <c r="BH8004" s="117"/>
    </row>
    <row r="8005" spans="55:60" x14ac:dyDescent="0.2">
      <c r="BC8005" s="120"/>
      <c r="BD8005" s="120"/>
      <c r="BE8005" s="120"/>
      <c r="BF8005" s="120"/>
      <c r="BG8005" s="117"/>
      <c r="BH8005" s="117"/>
    </row>
    <row r="8006" spans="55:60" x14ac:dyDescent="0.2">
      <c r="BC8006" s="120"/>
      <c r="BD8006" s="120"/>
      <c r="BE8006" s="120"/>
      <c r="BF8006" s="120"/>
      <c r="BG8006" s="117"/>
      <c r="BH8006" s="117"/>
    </row>
    <row r="8007" spans="55:60" x14ac:dyDescent="0.2">
      <c r="BC8007" s="120"/>
      <c r="BD8007" s="120"/>
      <c r="BE8007" s="120"/>
      <c r="BF8007" s="120"/>
      <c r="BG8007" s="117"/>
      <c r="BH8007" s="117"/>
    </row>
    <row r="8008" spans="55:60" x14ac:dyDescent="0.2">
      <c r="BC8008" s="120"/>
      <c r="BD8008" s="120"/>
      <c r="BE8008" s="120"/>
      <c r="BF8008" s="120"/>
      <c r="BG8008" s="117"/>
      <c r="BH8008" s="117"/>
    </row>
    <row r="8009" spans="55:60" x14ac:dyDescent="0.2">
      <c r="BC8009" s="120"/>
      <c r="BD8009" s="120"/>
      <c r="BE8009" s="120"/>
      <c r="BF8009" s="120"/>
      <c r="BG8009" s="117"/>
      <c r="BH8009" s="117"/>
    </row>
    <row r="8010" spans="55:60" x14ac:dyDescent="0.2">
      <c r="BC8010" s="120"/>
      <c r="BD8010" s="120"/>
      <c r="BE8010" s="120"/>
      <c r="BF8010" s="120"/>
      <c r="BG8010" s="117"/>
      <c r="BH8010" s="117"/>
    </row>
    <row r="8011" spans="55:60" x14ac:dyDescent="0.2">
      <c r="BC8011" s="120"/>
      <c r="BD8011" s="120"/>
      <c r="BE8011" s="120"/>
      <c r="BF8011" s="120"/>
      <c r="BG8011" s="117"/>
      <c r="BH8011" s="117"/>
    </row>
    <row r="8012" spans="55:60" x14ac:dyDescent="0.2">
      <c r="BC8012" s="120"/>
      <c r="BD8012" s="120"/>
      <c r="BE8012" s="120"/>
      <c r="BF8012" s="120"/>
      <c r="BG8012" s="117"/>
      <c r="BH8012" s="117"/>
    </row>
    <row r="8013" spans="55:60" x14ac:dyDescent="0.2">
      <c r="BC8013" s="120"/>
      <c r="BD8013" s="120"/>
      <c r="BE8013" s="120"/>
      <c r="BF8013" s="120"/>
      <c r="BG8013" s="117"/>
      <c r="BH8013" s="117"/>
    </row>
    <row r="8014" spans="55:60" x14ac:dyDescent="0.2">
      <c r="BC8014" s="120"/>
      <c r="BD8014" s="120"/>
      <c r="BE8014" s="120"/>
      <c r="BF8014" s="120"/>
      <c r="BG8014" s="117"/>
      <c r="BH8014" s="117"/>
    </row>
    <row r="8015" spans="55:60" x14ac:dyDescent="0.2">
      <c r="BC8015" s="120"/>
      <c r="BD8015" s="120"/>
      <c r="BE8015" s="120"/>
      <c r="BF8015" s="120"/>
      <c r="BG8015" s="117"/>
      <c r="BH8015" s="117"/>
    </row>
    <row r="8016" spans="55:60" x14ac:dyDescent="0.2">
      <c r="BC8016" s="120"/>
      <c r="BD8016" s="120"/>
      <c r="BE8016" s="120"/>
      <c r="BF8016" s="120"/>
      <c r="BG8016" s="117"/>
      <c r="BH8016" s="117"/>
    </row>
    <row r="8017" spans="55:60" x14ac:dyDescent="0.2">
      <c r="BC8017" s="120"/>
      <c r="BD8017" s="120"/>
      <c r="BE8017" s="120"/>
      <c r="BF8017" s="120"/>
      <c r="BG8017" s="117"/>
      <c r="BH8017" s="117"/>
    </row>
    <row r="8018" spans="55:60" x14ac:dyDescent="0.2">
      <c r="BC8018" s="120"/>
      <c r="BD8018" s="120"/>
      <c r="BE8018" s="120"/>
      <c r="BF8018" s="120"/>
      <c r="BG8018" s="117"/>
      <c r="BH8018" s="117"/>
    </row>
    <row r="8019" spans="55:60" x14ac:dyDescent="0.2">
      <c r="BC8019" s="120"/>
      <c r="BD8019" s="120"/>
      <c r="BE8019" s="120"/>
      <c r="BF8019" s="120"/>
      <c r="BG8019" s="117"/>
      <c r="BH8019" s="117"/>
    </row>
    <row r="8020" spans="55:60" x14ac:dyDescent="0.2">
      <c r="BC8020" s="120"/>
      <c r="BD8020" s="120"/>
      <c r="BE8020" s="120"/>
      <c r="BF8020" s="120"/>
      <c r="BG8020" s="117"/>
      <c r="BH8020" s="117"/>
    </row>
    <row r="8021" spans="55:60" x14ac:dyDescent="0.2">
      <c r="BC8021" s="120"/>
      <c r="BD8021" s="120"/>
      <c r="BE8021" s="120"/>
      <c r="BF8021" s="120"/>
      <c r="BG8021" s="117"/>
      <c r="BH8021" s="117"/>
    </row>
    <row r="8022" spans="55:60" x14ac:dyDescent="0.2">
      <c r="BC8022" s="120"/>
      <c r="BD8022" s="120"/>
      <c r="BE8022" s="120"/>
      <c r="BF8022" s="120"/>
      <c r="BG8022" s="117"/>
      <c r="BH8022" s="117"/>
    </row>
    <row r="8023" spans="55:60" x14ac:dyDescent="0.2">
      <c r="BC8023" s="120"/>
      <c r="BD8023" s="120"/>
      <c r="BE8023" s="120"/>
      <c r="BF8023" s="120"/>
      <c r="BG8023" s="117"/>
      <c r="BH8023" s="117"/>
    </row>
    <row r="8024" spans="55:60" x14ac:dyDescent="0.2">
      <c r="BC8024" s="120"/>
      <c r="BD8024" s="120"/>
      <c r="BE8024" s="120"/>
      <c r="BF8024" s="120"/>
      <c r="BG8024" s="117"/>
      <c r="BH8024" s="117"/>
    </row>
    <row r="8025" spans="55:60" x14ac:dyDescent="0.2">
      <c r="BC8025" s="120"/>
      <c r="BD8025" s="120"/>
      <c r="BE8025" s="120"/>
      <c r="BF8025" s="120"/>
      <c r="BG8025" s="117"/>
      <c r="BH8025" s="117"/>
    </row>
    <row r="8026" spans="55:60" x14ac:dyDescent="0.2">
      <c r="BC8026" s="120"/>
      <c r="BD8026" s="120"/>
      <c r="BE8026" s="120"/>
      <c r="BF8026" s="120"/>
      <c r="BG8026" s="117"/>
      <c r="BH8026" s="117"/>
    </row>
    <row r="8027" spans="55:60" x14ac:dyDescent="0.2">
      <c r="BC8027" s="120"/>
      <c r="BD8027" s="120"/>
      <c r="BE8027" s="120"/>
      <c r="BF8027" s="120"/>
      <c r="BG8027" s="117"/>
      <c r="BH8027" s="117"/>
    </row>
    <row r="8028" spans="55:60" x14ac:dyDescent="0.2">
      <c r="BC8028" s="120"/>
      <c r="BD8028" s="120"/>
      <c r="BE8028" s="120"/>
      <c r="BF8028" s="120"/>
      <c r="BG8028" s="117"/>
      <c r="BH8028" s="117"/>
    </row>
    <row r="8029" spans="55:60" x14ac:dyDescent="0.2">
      <c r="BC8029" s="120"/>
      <c r="BD8029" s="120"/>
      <c r="BE8029" s="120"/>
      <c r="BF8029" s="120"/>
      <c r="BG8029" s="117"/>
      <c r="BH8029" s="117"/>
    </row>
    <row r="8030" spans="55:60" x14ac:dyDescent="0.2">
      <c r="BC8030" s="120"/>
      <c r="BD8030" s="120"/>
      <c r="BE8030" s="120"/>
      <c r="BF8030" s="120"/>
      <c r="BG8030" s="117"/>
      <c r="BH8030" s="117"/>
    </row>
    <row r="8031" spans="55:60" x14ac:dyDescent="0.2">
      <c r="BC8031" s="120"/>
      <c r="BD8031" s="120"/>
      <c r="BE8031" s="120"/>
      <c r="BF8031" s="120"/>
      <c r="BG8031" s="117"/>
      <c r="BH8031" s="117"/>
    </row>
    <row r="8032" spans="55:60" x14ac:dyDescent="0.2">
      <c r="BC8032" s="120"/>
      <c r="BD8032" s="120"/>
      <c r="BE8032" s="120"/>
      <c r="BF8032" s="120"/>
      <c r="BG8032" s="117"/>
      <c r="BH8032" s="117"/>
    </row>
    <row r="8033" spans="55:60" x14ac:dyDescent="0.2">
      <c r="BC8033" s="120"/>
      <c r="BD8033" s="120"/>
      <c r="BE8033" s="120"/>
      <c r="BF8033" s="120"/>
      <c r="BG8033" s="117"/>
      <c r="BH8033" s="117"/>
    </row>
    <row r="8034" spans="55:60" x14ac:dyDescent="0.2">
      <c r="BC8034" s="120"/>
      <c r="BD8034" s="120"/>
      <c r="BE8034" s="120"/>
      <c r="BF8034" s="120"/>
      <c r="BG8034" s="117"/>
      <c r="BH8034" s="117"/>
    </row>
    <row r="8035" spans="55:60" x14ac:dyDescent="0.2">
      <c r="BC8035" s="120"/>
      <c r="BD8035" s="120"/>
      <c r="BE8035" s="120"/>
      <c r="BF8035" s="120"/>
      <c r="BG8035" s="117"/>
      <c r="BH8035" s="117"/>
    </row>
    <row r="8036" spans="55:60" x14ac:dyDescent="0.2">
      <c r="BC8036" s="120"/>
      <c r="BD8036" s="120"/>
      <c r="BE8036" s="120"/>
      <c r="BF8036" s="120"/>
      <c r="BG8036" s="117"/>
      <c r="BH8036" s="117"/>
    </row>
    <row r="8037" spans="55:60" x14ac:dyDescent="0.2">
      <c r="BC8037" s="120"/>
      <c r="BD8037" s="120"/>
      <c r="BE8037" s="120"/>
      <c r="BF8037" s="120"/>
      <c r="BG8037" s="117"/>
      <c r="BH8037" s="117"/>
    </row>
    <row r="8038" spans="55:60" x14ac:dyDescent="0.2">
      <c r="BC8038" s="120"/>
      <c r="BD8038" s="120"/>
      <c r="BE8038" s="120"/>
      <c r="BF8038" s="120"/>
      <c r="BG8038" s="117"/>
      <c r="BH8038" s="117"/>
    </row>
    <row r="8039" spans="55:60" x14ac:dyDescent="0.2">
      <c r="BC8039" s="120"/>
      <c r="BD8039" s="120"/>
      <c r="BE8039" s="120"/>
      <c r="BF8039" s="120"/>
      <c r="BG8039" s="117"/>
      <c r="BH8039" s="117"/>
    </row>
    <row r="8040" spans="55:60" x14ac:dyDescent="0.2">
      <c r="BC8040" s="120"/>
      <c r="BD8040" s="120"/>
      <c r="BE8040" s="120"/>
      <c r="BF8040" s="120"/>
      <c r="BG8040" s="117"/>
      <c r="BH8040" s="117"/>
    </row>
    <row r="8041" spans="55:60" x14ac:dyDescent="0.2">
      <c r="BC8041" s="120"/>
      <c r="BD8041" s="120"/>
      <c r="BE8041" s="120"/>
      <c r="BF8041" s="120"/>
      <c r="BG8041" s="117"/>
      <c r="BH8041" s="117"/>
    </row>
    <row r="8042" spans="55:60" x14ac:dyDescent="0.2">
      <c r="BC8042" s="120"/>
      <c r="BD8042" s="120"/>
      <c r="BE8042" s="120"/>
      <c r="BF8042" s="120"/>
      <c r="BG8042" s="117"/>
      <c r="BH8042" s="117"/>
    </row>
    <row r="8043" spans="55:60" x14ac:dyDescent="0.2">
      <c r="BC8043" s="120"/>
      <c r="BD8043" s="120"/>
      <c r="BE8043" s="120"/>
      <c r="BF8043" s="120"/>
      <c r="BG8043" s="117"/>
      <c r="BH8043" s="117"/>
    </row>
    <row r="8044" spans="55:60" x14ac:dyDescent="0.2">
      <c r="BC8044" s="120"/>
      <c r="BD8044" s="120"/>
      <c r="BE8044" s="120"/>
      <c r="BF8044" s="120"/>
      <c r="BG8044" s="117"/>
      <c r="BH8044" s="117"/>
    </row>
    <row r="8045" spans="55:60" x14ac:dyDescent="0.2">
      <c r="BC8045" s="120"/>
      <c r="BD8045" s="120"/>
      <c r="BE8045" s="120"/>
      <c r="BF8045" s="120"/>
      <c r="BG8045" s="117"/>
      <c r="BH8045" s="117"/>
    </row>
    <row r="8046" spans="55:60" x14ac:dyDescent="0.2">
      <c r="BC8046" s="120"/>
      <c r="BD8046" s="120"/>
      <c r="BE8046" s="120"/>
      <c r="BF8046" s="120"/>
      <c r="BG8046" s="117"/>
      <c r="BH8046" s="117"/>
    </row>
    <row r="8047" spans="55:60" x14ac:dyDescent="0.2">
      <c r="BC8047" s="120"/>
      <c r="BD8047" s="120"/>
      <c r="BE8047" s="120"/>
      <c r="BF8047" s="120"/>
      <c r="BG8047" s="117"/>
      <c r="BH8047" s="117"/>
    </row>
    <row r="8048" spans="55:60" x14ac:dyDescent="0.2">
      <c r="BC8048" s="120"/>
      <c r="BD8048" s="120"/>
      <c r="BE8048" s="120"/>
      <c r="BF8048" s="120"/>
      <c r="BG8048" s="117"/>
      <c r="BH8048" s="117"/>
    </row>
    <row r="8049" spans="55:60" x14ac:dyDescent="0.2">
      <c r="BC8049" s="120"/>
      <c r="BD8049" s="120"/>
      <c r="BE8049" s="120"/>
      <c r="BF8049" s="120"/>
      <c r="BG8049" s="117"/>
      <c r="BH8049" s="117"/>
    </row>
    <row r="8050" spans="55:60" x14ac:dyDescent="0.2">
      <c r="BC8050" s="120"/>
      <c r="BD8050" s="120"/>
      <c r="BE8050" s="120"/>
      <c r="BF8050" s="120"/>
      <c r="BG8050" s="117"/>
      <c r="BH8050" s="117"/>
    </row>
    <row r="8051" spans="55:60" x14ac:dyDescent="0.2">
      <c r="BC8051" s="120"/>
      <c r="BD8051" s="120"/>
      <c r="BE8051" s="120"/>
      <c r="BF8051" s="120"/>
      <c r="BG8051" s="117"/>
      <c r="BH8051" s="117"/>
    </row>
    <row r="8052" spans="55:60" x14ac:dyDescent="0.2">
      <c r="BC8052" s="120"/>
      <c r="BD8052" s="120"/>
      <c r="BE8052" s="120"/>
      <c r="BF8052" s="120"/>
      <c r="BG8052" s="117"/>
      <c r="BH8052" s="117"/>
    </row>
    <row r="8053" spans="55:60" x14ac:dyDescent="0.2">
      <c r="BC8053" s="120"/>
      <c r="BD8053" s="120"/>
      <c r="BE8053" s="120"/>
      <c r="BF8053" s="120"/>
      <c r="BG8053" s="117"/>
      <c r="BH8053" s="117"/>
    </row>
    <row r="8054" spans="55:60" x14ac:dyDescent="0.2">
      <c r="BC8054" s="120"/>
      <c r="BD8054" s="120"/>
      <c r="BE8054" s="120"/>
      <c r="BF8054" s="120"/>
      <c r="BG8054" s="117"/>
      <c r="BH8054" s="117"/>
    </row>
    <row r="8055" spans="55:60" x14ac:dyDescent="0.2">
      <c r="BC8055" s="120"/>
      <c r="BD8055" s="120"/>
      <c r="BE8055" s="120"/>
      <c r="BF8055" s="120"/>
      <c r="BG8055" s="117"/>
      <c r="BH8055" s="117"/>
    </row>
    <row r="8056" spans="55:60" x14ac:dyDescent="0.2">
      <c r="BC8056" s="120"/>
      <c r="BD8056" s="120"/>
      <c r="BE8056" s="120"/>
      <c r="BF8056" s="120"/>
      <c r="BG8056" s="117"/>
      <c r="BH8056" s="117"/>
    </row>
    <row r="8057" spans="55:60" x14ac:dyDescent="0.2">
      <c r="BC8057" s="120"/>
      <c r="BD8057" s="120"/>
      <c r="BE8057" s="120"/>
      <c r="BF8057" s="120"/>
      <c r="BG8057" s="117"/>
      <c r="BH8057" s="117"/>
    </row>
    <row r="8058" spans="55:60" x14ac:dyDescent="0.2">
      <c r="BC8058" s="120"/>
      <c r="BD8058" s="120"/>
      <c r="BE8058" s="120"/>
      <c r="BF8058" s="120"/>
      <c r="BG8058" s="117"/>
      <c r="BH8058" s="117"/>
    </row>
    <row r="8059" spans="55:60" x14ac:dyDescent="0.2">
      <c r="BC8059" s="120"/>
      <c r="BD8059" s="120"/>
      <c r="BE8059" s="120"/>
      <c r="BF8059" s="120"/>
      <c r="BG8059" s="117"/>
      <c r="BH8059" s="117"/>
    </row>
    <row r="8060" spans="55:60" x14ac:dyDescent="0.2">
      <c r="BC8060" s="120"/>
      <c r="BD8060" s="120"/>
      <c r="BE8060" s="120"/>
      <c r="BF8060" s="120"/>
      <c r="BG8060" s="117"/>
      <c r="BH8060" s="117"/>
    </row>
    <row r="8061" spans="55:60" x14ac:dyDescent="0.2">
      <c r="BC8061" s="120"/>
      <c r="BD8061" s="120"/>
      <c r="BE8061" s="120"/>
      <c r="BF8061" s="120"/>
      <c r="BG8061" s="117"/>
      <c r="BH8061" s="117"/>
    </row>
    <row r="8062" spans="55:60" x14ac:dyDescent="0.2">
      <c r="BC8062" s="120"/>
      <c r="BG8062" s="117"/>
      <c r="BH8062" s="117"/>
    </row>
    <row r="8063" spans="55:60" x14ac:dyDescent="0.2">
      <c r="BC8063" s="120"/>
      <c r="BG8063" s="117"/>
      <c r="BH8063" s="117"/>
    </row>
    <row r="8064" spans="55:60" x14ac:dyDescent="0.2">
      <c r="BC8064" s="120"/>
      <c r="BG8064" s="117"/>
      <c r="BH8064" s="117"/>
    </row>
    <row r="8065" spans="55:60" x14ac:dyDescent="0.2">
      <c r="BC8065" s="120"/>
      <c r="BG8065" s="117"/>
      <c r="BH8065" s="117"/>
    </row>
    <row r="8066" spans="55:60" x14ac:dyDescent="0.2">
      <c r="BC8066" s="120"/>
      <c r="BG8066" s="117"/>
      <c r="BH8066" s="117"/>
    </row>
    <row r="8067" spans="55:60" x14ac:dyDescent="0.2">
      <c r="BC8067" s="120"/>
      <c r="BG8067" s="117"/>
      <c r="BH8067" s="117"/>
    </row>
    <row r="8068" spans="55:60" x14ac:dyDescent="0.2">
      <c r="BC8068" s="120"/>
      <c r="BG8068" s="117"/>
      <c r="BH8068" s="117"/>
    </row>
    <row r="8069" spans="55:60" x14ac:dyDescent="0.2">
      <c r="BC8069" s="120"/>
      <c r="BG8069" s="117"/>
      <c r="BH8069" s="117"/>
    </row>
    <row r="8070" spans="55:60" x14ac:dyDescent="0.2">
      <c r="BC8070" s="120"/>
      <c r="BG8070" s="117"/>
      <c r="BH8070" s="117"/>
    </row>
    <row r="8071" spans="55:60" x14ac:dyDescent="0.2">
      <c r="BC8071" s="120"/>
      <c r="BG8071" s="117"/>
      <c r="BH8071" s="117"/>
    </row>
    <row r="8072" spans="55:60" x14ac:dyDescent="0.2">
      <c r="BC8072" s="120"/>
      <c r="BG8072" s="117"/>
      <c r="BH8072" s="117"/>
    </row>
    <row r="8073" spans="55:60" x14ac:dyDescent="0.2">
      <c r="BC8073" s="120"/>
      <c r="BG8073" s="117"/>
      <c r="BH8073" s="117"/>
    </row>
    <row r="8074" spans="55:60" x14ac:dyDescent="0.2">
      <c r="BC8074" s="120"/>
      <c r="BG8074" s="117"/>
      <c r="BH8074" s="117"/>
    </row>
    <row r="8075" spans="55:60" x14ac:dyDescent="0.2">
      <c r="BC8075" s="120"/>
      <c r="BG8075" s="117"/>
      <c r="BH8075" s="117"/>
    </row>
    <row r="8076" spans="55:60" x14ac:dyDescent="0.2">
      <c r="BC8076" s="120"/>
      <c r="BG8076" s="117"/>
      <c r="BH8076" s="117"/>
    </row>
    <row r="8077" spans="55:60" x14ac:dyDescent="0.2">
      <c r="BC8077" s="120"/>
      <c r="BG8077" s="117"/>
      <c r="BH8077" s="117"/>
    </row>
    <row r="8078" spans="55:60" x14ac:dyDescent="0.2">
      <c r="BC8078" s="120"/>
      <c r="BG8078" s="117"/>
      <c r="BH8078" s="117"/>
    </row>
    <row r="8079" spans="55:60" x14ac:dyDescent="0.2">
      <c r="BC8079" s="120"/>
      <c r="BG8079" s="117"/>
      <c r="BH8079" s="117"/>
    </row>
    <row r="8080" spans="55:60" x14ac:dyDescent="0.2">
      <c r="BC8080" s="120"/>
      <c r="BG8080" s="117"/>
      <c r="BH8080" s="117"/>
    </row>
    <row r="8081" spans="55:60" x14ac:dyDescent="0.2">
      <c r="BC8081" s="120"/>
      <c r="BG8081" s="117"/>
      <c r="BH8081" s="117"/>
    </row>
    <row r="8082" spans="55:60" x14ac:dyDescent="0.2">
      <c r="BC8082" s="120"/>
      <c r="BG8082" s="117"/>
      <c r="BH8082" s="117"/>
    </row>
    <row r="8083" spans="55:60" x14ac:dyDescent="0.2">
      <c r="BC8083" s="120"/>
      <c r="BG8083" s="117"/>
      <c r="BH8083" s="117"/>
    </row>
    <row r="8084" spans="55:60" x14ac:dyDescent="0.2">
      <c r="BC8084" s="120"/>
      <c r="BG8084" s="117"/>
      <c r="BH8084" s="117"/>
    </row>
    <row r="8085" spans="55:60" x14ac:dyDescent="0.2">
      <c r="BC8085" s="120"/>
      <c r="BG8085" s="117"/>
      <c r="BH8085" s="117"/>
    </row>
    <row r="8086" spans="55:60" x14ac:dyDescent="0.2">
      <c r="BC8086" s="120"/>
      <c r="BG8086" s="117"/>
      <c r="BH8086" s="117"/>
    </row>
    <row r="8087" spans="55:60" x14ac:dyDescent="0.2">
      <c r="BC8087" s="120"/>
      <c r="BG8087" s="117"/>
      <c r="BH8087" s="117"/>
    </row>
    <row r="8088" spans="55:60" x14ac:dyDescent="0.2">
      <c r="BC8088" s="120"/>
      <c r="BG8088" s="117"/>
      <c r="BH8088" s="117"/>
    </row>
    <row r="8089" spans="55:60" x14ac:dyDescent="0.2">
      <c r="BC8089" s="120"/>
      <c r="BG8089" s="117"/>
      <c r="BH8089" s="117"/>
    </row>
    <row r="8090" spans="55:60" x14ac:dyDescent="0.2">
      <c r="BC8090" s="120"/>
      <c r="BG8090" s="117"/>
      <c r="BH8090" s="117"/>
    </row>
    <row r="8091" spans="55:60" x14ac:dyDescent="0.2">
      <c r="BC8091" s="120"/>
      <c r="BG8091" s="117"/>
      <c r="BH8091" s="117"/>
    </row>
    <row r="8092" spans="55:60" x14ac:dyDescent="0.2">
      <c r="BC8092" s="120"/>
      <c r="BG8092" s="117"/>
      <c r="BH8092" s="117"/>
    </row>
    <row r="8093" spans="55:60" x14ac:dyDescent="0.2">
      <c r="BC8093" s="120"/>
      <c r="BG8093" s="117"/>
      <c r="BH8093" s="117"/>
    </row>
    <row r="8094" spans="55:60" x14ac:dyDescent="0.2">
      <c r="BC8094" s="120"/>
      <c r="BG8094" s="117"/>
      <c r="BH8094" s="117"/>
    </row>
    <row r="8095" spans="55:60" x14ac:dyDescent="0.2">
      <c r="BC8095" s="120"/>
      <c r="BG8095" s="117"/>
      <c r="BH8095" s="117"/>
    </row>
    <row r="8096" spans="55:60" x14ac:dyDescent="0.2">
      <c r="BC8096" s="120"/>
      <c r="BG8096" s="117"/>
      <c r="BH8096" s="117"/>
    </row>
    <row r="8097" spans="55:60" x14ac:dyDescent="0.2">
      <c r="BC8097" s="120"/>
      <c r="BG8097" s="117"/>
      <c r="BH8097" s="117"/>
    </row>
    <row r="8098" spans="55:60" x14ac:dyDescent="0.2">
      <c r="BC8098" s="120"/>
      <c r="BG8098" s="117"/>
      <c r="BH8098" s="117"/>
    </row>
    <row r="8099" spans="55:60" x14ac:dyDescent="0.2">
      <c r="BC8099" s="120"/>
      <c r="BG8099" s="117"/>
      <c r="BH8099" s="117"/>
    </row>
    <row r="8100" spans="55:60" x14ac:dyDescent="0.2">
      <c r="BC8100" s="120"/>
      <c r="BG8100" s="117"/>
      <c r="BH8100" s="117"/>
    </row>
    <row r="8101" spans="55:60" x14ac:dyDescent="0.2">
      <c r="BC8101" s="120"/>
      <c r="BG8101" s="117"/>
      <c r="BH8101" s="117"/>
    </row>
    <row r="8102" spans="55:60" x14ac:dyDescent="0.2">
      <c r="BC8102" s="120"/>
      <c r="BG8102" s="117"/>
      <c r="BH8102" s="117"/>
    </row>
    <row r="8103" spans="55:60" x14ac:dyDescent="0.2">
      <c r="BC8103" s="120"/>
      <c r="BG8103" s="117"/>
      <c r="BH8103" s="117"/>
    </row>
    <row r="8104" spans="55:60" x14ac:dyDescent="0.2">
      <c r="BC8104" s="120"/>
      <c r="BG8104" s="117"/>
      <c r="BH8104" s="117"/>
    </row>
    <row r="8105" spans="55:60" x14ac:dyDescent="0.2">
      <c r="BC8105" s="120"/>
      <c r="BG8105" s="117"/>
      <c r="BH8105" s="117"/>
    </row>
    <row r="8106" spans="55:60" x14ac:dyDescent="0.2">
      <c r="BC8106" s="120"/>
      <c r="BG8106" s="117"/>
      <c r="BH8106" s="117"/>
    </row>
    <row r="8107" spans="55:60" x14ac:dyDescent="0.2">
      <c r="BC8107" s="120"/>
      <c r="BG8107" s="117"/>
      <c r="BH8107" s="117"/>
    </row>
    <row r="8108" spans="55:60" x14ac:dyDescent="0.2">
      <c r="BC8108" s="120"/>
      <c r="BG8108" s="117"/>
      <c r="BH8108" s="117"/>
    </row>
    <row r="8109" spans="55:60" x14ac:dyDescent="0.2">
      <c r="BC8109" s="120"/>
      <c r="BG8109" s="117"/>
      <c r="BH8109" s="117"/>
    </row>
    <row r="8110" spans="55:60" x14ac:dyDescent="0.2">
      <c r="BC8110" s="120"/>
      <c r="BG8110" s="117"/>
      <c r="BH8110" s="117"/>
    </row>
    <row r="8111" spans="55:60" x14ac:dyDescent="0.2">
      <c r="BC8111" s="120"/>
      <c r="BG8111" s="117"/>
      <c r="BH8111" s="117"/>
    </row>
    <row r="8112" spans="55:60" x14ac:dyDescent="0.2">
      <c r="BC8112" s="120"/>
      <c r="BG8112" s="117"/>
      <c r="BH8112" s="117"/>
    </row>
    <row r="8113" spans="55:60" x14ac:dyDescent="0.2">
      <c r="BC8113" s="120"/>
      <c r="BG8113" s="117"/>
      <c r="BH8113" s="117"/>
    </row>
    <row r="8114" spans="55:60" x14ac:dyDescent="0.2">
      <c r="BC8114" s="120"/>
      <c r="BG8114" s="117"/>
      <c r="BH8114" s="117"/>
    </row>
    <row r="8115" spans="55:60" x14ac:dyDescent="0.2">
      <c r="BC8115" s="120"/>
      <c r="BG8115" s="117"/>
      <c r="BH8115" s="117"/>
    </row>
    <row r="8116" spans="55:60" x14ac:dyDescent="0.2">
      <c r="BC8116" s="120"/>
      <c r="BG8116" s="117"/>
      <c r="BH8116" s="117"/>
    </row>
    <row r="8117" spans="55:60" x14ac:dyDescent="0.2">
      <c r="BC8117" s="120"/>
      <c r="BG8117" s="117"/>
      <c r="BH8117" s="117"/>
    </row>
    <row r="8118" spans="55:60" x14ac:dyDescent="0.2">
      <c r="BC8118" s="120"/>
      <c r="BG8118" s="117"/>
      <c r="BH8118" s="117"/>
    </row>
    <row r="8119" spans="55:60" x14ac:dyDescent="0.2">
      <c r="BC8119" s="120"/>
      <c r="BG8119" s="117"/>
      <c r="BH8119" s="117"/>
    </row>
    <row r="8120" spans="55:60" x14ac:dyDescent="0.2">
      <c r="BC8120" s="120"/>
      <c r="BG8120" s="117"/>
      <c r="BH8120" s="117"/>
    </row>
    <row r="8121" spans="55:60" x14ac:dyDescent="0.2">
      <c r="BC8121" s="120"/>
      <c r="BG8121" s="117"/>
      <c r="BH8121" s="117"/>
    </row>
    <row r="8122" spans="55:60" x14ac:dyDescent="0.2">
      <c r="BC8122" s="120"/>
      <c r="BG8122" s="117"/>
      <c r="BH8122" s="117"/>
    </row>
    <row r="8123" spans="55:60" x14ac:dyDescent="0.2">
      <c r="BC8123" s="120"/>
      <c r="BG8123" s="117"/>
      <c r="BH8123" s="117"/>
    </row>
    <row r="8124" spans="55:60" x14ac:dyDescent="0.2">
      <c r="BC8124" s="120"/>
      <c r="BG8124" s="117"/>
      <c r="BH8124" s="117"/>
    </row>
    <row r="8125" spans="55:60" x14ac:dyDescent="0.2">
      <c r="BC8125" s="120"/>
      <c r="BG8125" s="117"/>
      <c r="BH8125" s="117"/>
    </row>
    <row r="8126" spans="55:60" x14ac:dyDescent="0.2">
      <c r="BC8126" s="120"/>
      <c r="BG8126" s="117"/>
      <c r="BH8126" s="117"/>
    </row>
    <row r="8127" spans="55:60" x14ac:dyDescent="0.2">
      <c r="BC8127" s="120"/>
      <c r="BG8127" s="117"/>
      <c r="BH8127" s="117"/>
    </row>
    <row r="8128" spans="55:60" x14ac:dyDescent="0.2">
      <c r="BC8128" s="120"/>
      <c r="BG8128" s="117"/>
      <c r="BH8128" s="117"/>
    </row>
    <row r="8129" spans="55:60" x14ac:dyDescent="0.2">
      <c r="BC8129" s="120"/>
      <c r="BG8129" s="117"/>
      <c r="BH8129" s="117"/>
    </row>
    <row r="8130" spans="55:60" x14ac:dyDescent="0.2">
      <c r="BC8130" s="120"/>
      <c r="BG8130" s="117"/>
      <c r="BH8130" s="117"/>
    </row>
    <row r="8131" spans="55:60" x14ac:dyDescent="0.2">
      <c r="BC8131" s="120"/>
      <c r="BG8131" s="117"/>
      <c r="BH8131" s="117"/>
    </row>
    <row r="8132" spans="55:60" x14ac:dyDescent="0.2">
      <c r="BC8132" s="120"/>
      <c r="BG8132" s="117"/>
      <c r="BH8132" s="117"/>
    </row>
    <row r="8133" spans="55:60" x14ac:dyDescent="0.2">
      <c r="BC8133" s="120"/>
      <c r="BG8133" s="117"/>
      <c r="BH8133" s="117"/>
    </row>
    <row r="8134" spans="55:60" x14ac:dyDescent="0.2">
      <c r="BC8134" s="120"/>
      <c r="BG8134" s="117"/>
      <c r="BH8134" s="117"/>
    </row>
    <row r="8135" spans="55:60" x14ac:dyDescent="0.2">
      <c r="BC8135" s="120"/>
      <c r="BG8135" s="117"/>
      <c r="BH8135" s="117"/>
    </row>
    <row r="8136" spans="55:60" x14ac:dyDescent="0.2">
      <c r="BC8136" s="120"/>
      <c r="BG8136" s="117"/>
      <c r="BH8136" s="117"/>
    </row>
    <row r="8137" spans="55:60" x14ac:dyDescent="0.2">
      <c r="BC8137" s="120"/>
      <c r="BG8137" s="117"/>
      <c r="BH8137" s="117"/>
    </row>
    <row r="8138" spans="55:60" x14ac:dyDescent="0.2">
      <c r="BC8138" s="120"/>
      <c r="BG8138" s="117"/>
      <c r="BH8138" s="117"/>
    </row>
    <row r="8139" spans="55:60" x14ac:dyDescent="0.2">
      <c r="BC8139" s="120"/>
      <c r="BG8139" s="117"/>
      <c r="BH8139" s="117"/>
    </row>
    <row r="8140" spans="55:60" x14ac:dyDescent="0.2">
      <c r="BC8140" s="120"/>
      <c r="BG8140" s="117"/>
      <c r="BH8140" s="117"/>
    </row>
    <row r="8141" spans="55:60" x14ac:dyDescent="0.2">
      <c r="BC8141" s="120"/>
      <c r="BG8141" s="117"/>
      <c r="BH8141" s="117"/>
    </row>
    <row r="8142" spans="55:60" x14ac:dyDescent="0.2">
      <c r="BC8142" s="120"/>
      <c r="BG8142" s="117"/>
      <c r="BH8142" s="117"/>
    </row>
    <row r="8143" spans="55:60" x14ac:dyDescent="0.2">
      <c r="BC8143" s="120"/>
      <c r="BG8143" s="117"/>
      <c r="BH8143" s="117"/>
    </row>
    <row r="8144" spans="55:60" x14ac:dyDescent="0.2">
      <c r="BC8144" s="120"/>
      <c r="BG8144" s="117"/>
      <c r="BH8144" s="117"/>
    </row>
    <row r="8145" spans="55:60" x14ac:dyDescent="0.2">
      <c r="BC8145" s="120"/>
      <c r="BG8145" s="117"/>
      <c r="BH8145" s="117"/>
    </row>
    <row r="8146" spans="55:60" x14ac:dyDescent="0.2">
      <c r="BC8146" s="120"/>
      <c r="BG8146" s="117"/>
      <c r="BH8146" s="117"/>
    </row>
    <row r="8147" spans="55:60" x14ac:dyDescent="0.2">
      <c r="BC8147" s="120"/>
      <c r="BG8147" s="117"/>
      <c r="BH8147" s="117"/>
    </row>
    <row r="8148" spans="55:60" x14ac:dyDescent="0.2">
      <c r="BC8148" s="120"/>
      <c r="BG8148" s="117"/>
      <c r="BH8148" s="117"/>
    </row>
    <row r="8149" spans="55:60" x14ac:dyDescent="0.2">
      <c r="BC8149" s="120"/>
      <c r="BG8149" s="117"/>
      <c r="BH8149" s="117"/>
    </row>
    <row r="8150" spans="55:60" x14ac:dyDescent="0.2">
      <c r="BC8150" s="120"/>
      <c r="BG8150" s="117"/>
      <c r="BH8150" s="117"/>
    </row>
    <row r="8151" spans="55:60" x14ac:dyDescent="0.2">
      <c r="BC8151" s="120"/>
      <c r="BG8151" s="117"/>
      <c r="BH8151" s="117"/>
    </row>
    <row r="8152" spans="55:60" x14ac:dyDescent="0.2">
      <c r="BC8152" s="120"/>
      <c r="BG8152" s="117"/>
      <c r="BH8152" s="117"/>
    </row>
    <row r="8153" spans="55:60" x14ac:dyDescent="0.2">
      <c r="BC8153" s="120"/>
      <c r="BG8153" s="117"/>
      <c r="BH8153" s="117"/>
    </row>
    <row r="8154" spans="55:60" x14ac:dyDescent="0.2">
      <c r="BC8154" s="120"/>
      <c r="BG8154" s="117"/>
      <c r="BH8154" s="117"/>
    </row>
    <row r="8155" spans="55:60" x14ac:dyDescent="0.2">
      <c r="BC8155" s="120"/>
      <c r="BG8155" s="117"/>
      <c r="BH8155" s="117"/>
    </row>
    <row r="8156" spans="55:60" x14ac:dyDescent="0.2">
      <c r="BC8156" s="120"/>
      <c r="BG8156" s="117"/>
      <c r="BH8156" s="117"/>
    </row>
    <row r="8157" spans="55:60" x14ac:dyDescent="0.2">
      <c r="BC8157" s="120"/>
      <c r="BG8157" s="117"/>
      <c r="BH8157" s="117"/>
    </row>
    <row r="8158" spans="55:60" x14ac:dyDescent="0.2">
      <c r="BC8158" s="120"/>
      <c r="BG8158" s="117"/>
      <c r="BH8158" s="117"/>
    </row>
    <row r="8159" spans="55:60" x14ac:dyDescent="0.2">
      <c r="BC8159" s="120"/>
      <c r="BG8159" s="117"/>
      <c r="BH8159" s="117"/>
    </row>
    <row r="8160" spans="55:60" x14ac:dyDescent="0.2">
      <c r="BC8160" s="120"/>
      <c r="BG8160" s="117"/>
      <c r="BH8160" s="117"/>
    </row>
    <row r="8161" spans="55:60" x14ac:dyDescent="0.2">
      <c r="BC8161" s="120"/>
      <c r="BG8161" s="117"/>
      <c r="BH8161" s="117"/>
    </row>
    <row r="8162" spans="55:60" x14ac:dyDescent="0.2">
      <c r="BC8162" s="120"/>
      <c r="BG8162" s="117"/>
      <c r="BH8162" s="117"/>
    </row>
    <row r="8163" spans="55:60" x14ac:dyDescent="0.2">
      <c r="BC8163" s="120"/>
      <c r="BG8163" s="117"/>
      <c r="BH8163" s="117"/>
    </row>
    <row r="8164" spans="55:60" x14ac:dyDescent="0.2">
      <c r="BC8164" s="120"/>
      <c r="BG8164" s="117"/>
      <c r="BH8164" s="117"/>
    </row>
    <row r="8165" spans="55:60" x14ac:dyDescent="0.2">
      <c r="BC8165" s="120"/>
      <c r="BG8165" s="117"/>
      <c r="BH8165" s="117"/>
    </row>
    <row r="8166" spans="55:60" x14ac:dyDescent="0.2">
      <c r="BC8166" s="120"/>
      <c r="BG8166" s="117"/>
      <c r="BH8166" s="117"/>
    </row>
    <row r="8167" spans="55:60" x14ac:dyDescent="0.2">
      <c r="BC8167" s="120"/>
      <c r="BG8167" s="117"/>
      <c r="BH8167" s="117"/>
    </row>
    <row r="8168" spans="55:60" x14ac:dyDescent="0.2">
      <c r="BC8168" s="120"/>
      <c r="BG8168" s="117"/>
      <c r="BH8168" s="117"/>
    </row>
    <row r="8169" spans="55:60" x14ac:dyDescent="0.2">
      <c r="BC8169" s="120"/>
      <c r="BG8169" s="117"/>
      <c r="BH8169" s="117"/>
    </row>
    <row r="8170" spans="55:60" x14ac:dyDescent="0.2">
      <c r="BC8170" s="120"/>
      <c r="BG8170" s="117"/>
      <c r="BH8170" s="117"/>
    </row>
    <row r="8171" spans="55:60" x14ac:dyDescent="0.2">
      <c r="BC8171" s="120"/>
      <c r="BG8171" s="117"/>
      <c r="BH8171" s="117"/>
    </row>
    <row r="8172" spans="55:60" x14ac:dyDescent="0.2">
      <c r="BC8172" s="120"/>
      <c r="BG8172" s="117"/>
      <c r="BH8172" s="117"/>
    </row>
    <row r="8173" spans="55:60" x14ac:dyDescent="0.2">
      <c r="BC8173" s="120"/>
      <c r="BG8173" s="117"/>
      <c r="BH8173" s="117"/>
    </row>
    <row r="8174" spans="55:60" x14ac:dyDescent="0.2">
      <c r="BC8174" s="120"/>
      <c r="BG8174" s="117"/>
      <c r="BH8174" s="117"/>
    </row>
    <row r="8175" spans="55:60" x14ac:dyDescent="0.2">
      <c r="BC8175" s="120"/>
      <c r="BG8175" s="117"/>
      <c r="BH8175" s="117"/>
    </row>
    <row r="8176" spans="55:60" x14ac:dyDescent="0.2">
      <c r="BC8176" s="120"/>
      <c r="BG8176" s="117"/>
      <c r="BH8176" s="117"/>
    </row>
    <row r="8177" spans="55:60" x14ac:dyDescent="0.2">
      <c r="BC8177" s="120"/>
      <c r="BG8177" s="117"/>
      <c r="BH8177" s="117"/>
    </row>
    <row r="8178" spans="55:60" x14ac:dyDescent="0.2">
      <c r="BC8178" s="120"/>
      <c r="BG8178" s="117"/>
      <c r="BH8178" s="117"/>
    </row>
    <row r="8179" spans="55:60" x14ac:dyDescent="0.2">
      <c r="BC8179" s="120"/>
      <c r="BG8179" s="117"/>
      <c r="BH8179" s="117"/>
    </row>
    <row r="8180" spans="55:60" x14ac:dyDescent="0.2">
      <c r="BC8180" s="120"/>
      <c r="BG8180" s="117"/>
      <c r="BH8180" s="117"/>
    </row>
    <row r="8181" spans="55:60" x14ac:dyDescent="0.2">
      <c r="BC8181" s="120"/>
      <c r="BG8181" s="117"/>
      <c r="BH8181" s="117"/>
    </row>
    <row r="8182" spans="55:60" x14ac:dyDescent="0.2">
      <c r="BC8182" s="120"/>
      <c r="BG8182" s="117"/>
      <c r="BH8182" s="117"/>
    </row>
    <row r="8183" spans="55:60" x14ac:dyDescent="0.2">
      <c r="BC8183" s="120"/>
      <c r="BG8183" s="117"/>
      <c r="BH8183" s="117"/>
    </row>
    <row r="8184" spans="55:60" x14ac:dyDescent="0.2">
      <c r="BC8184" s="120"/>
      <c r="BG8184" s="117"/>
      <c r="BH8184" s="117"/>
    </row>
    <row r="8185" spans="55:60" x14ac:dyDescent="0.2">
      <c r="BC8185" s="120"/>
      <c r="BG8185" s="117"/>
      <c r="BH8185" s="117"/>
    </row>
    <row r="8186" spans="55:60" x14ac:dyDescent="0.2">
      <c r="BC8186" s="120"/>
      <c r="BG8186" s="117"/>
      <c r="BH8186" s="117"/>
    </row>
    <row r="8187" spans="55:60" x14ac:dyDescent="0.2">
      <c r="BC8187" s="120"/>
      <c r="BG8187" s="117"/>
      <c r="BH8187" s="117"/>
    </row>
    <row r="8188" spans="55:60" x14ac:dyDescent="0.2">
      <c r="BC8188" s="120"/>
      <c r="BG8188" s="117"/>
      <c r="BH8188" s="117"/>
    </row>
    <row r="8189" spans="55:60" x14ac:dyDescent="0.2">
      <c r="BC8189" s="120"/>
      <c r="BG8189" s="117"/>
      <c r="BH8189" s="117"/>
    </row>
    <row r="8190" spans="55:60" x14ac:dyDescent="0.2">
      <c r="BC8190" s="120"/>
      <c r="BG8190" s="117"/>
      <c r="BH8190" s="117"/>
    </row>
    <row r="8191" spans="55:60" x14ac:dyDescent="0.2">
      <c r="BC8191" s="120"/>
      <c r="BG8191" s="117"/>
      <c r="BH8191" s="117"/>
    </row>
    <row r="8192" spans="55:60" x14ac:dyDescent="0.2">
      <c r="BC8192" s="120"/>
      <c r="BG8192" s="117"/>
      <c r="BH8192" s="117"/>
    </row>
    <row r="8193" spans="55:60" x14ac:dyDescent="0.2">
      <c r="BC8193" s="120"/>
      <c r="BG8193" s="117"/>
      <c r="BH8193" s="117"/>
    </row>
    <row r="8194" spans="55:60" x14ac:dyDescent="0.2">
      <c r="BC8194" s="120"/>
      <c r="BG8194" s="117"/>
      <c r="BH8194" s="117"/>
    </row>
    <row r="8195" spans="55:60" x14ac:dyDescent="0.2">
      <c r="BC8195" s="120"/>
      <c r="BG8195" s="117"/>
      <c r="BH8195" s="117"/>
    </row>
    <row r="8196" spans="55:60" x14ac:dyDescent="0.2">
      <c r="BC8196" s="120"/>
      <c r="BG8196" s="117"/>
      <c r="BH8196" s="117"/>
    </row>
    <row r="8197" spans="55:60" x14ac:dyDescent="0.2">
      <c r="BC8197" s="120"/>
      <c r="BG8197" s="117"/>
      <c r="BH8197" s="117"/>
    </row>
    <row r="8198" spans="55:60" x14ac:dyDescent="0.2">
      <c r="BC8198" s="120"/>
      <c r="BG8198" s="117"/>
      <c r="BH8198" s="117"/>
    </row>
    <row r="8199" spans="55:60" x14ac:dyDescent="0.2">
      <c r="BC8199" s="120"/>
      <c r="BG8199" s="117"/>
      <c r="BH8199" s="117"/>
    </row>
    <row r="8200" spans="55:60" x14ac:dyDescent="0.2">
      <c r="BC8200" s="120"/>
      <c r="BG8200" s="117"/>
      <c r="BH8200" s="117"/>
    </row>
    <row r="8201" spans="55:60" x14ac:dyDescent="0.2">
      <c r="BC8201" s="120"/>
      <c r="BG8201" s="117"/>
      <c r="BH8201" s="117"/>
    </row>
    <row r="8202" spans="55:60" x14ac:dyDescent="0.2">
      <c r="BC8202" s="120"/>
      <c r="BG8202" s="117"/>
      <c r="BH8202" s="117"/>
    </row>
    <row r="8203" spans="55:60" x14ac:dyDescent="0.2">
      <c r="BC8203" s="120"/>
      <c r="BG8203" s="117"/>
      <c r="BH8203" s="117"/>
    </row>
    <row r="8204" spans="55:60" x14ac:dyDescent="0.2">
      <c r="BC8204" s="120"/>
      <c r="BG8204" s="117"/>
      <c r="BH8204" s="117"/>
    </row>
    <row r="8205" spans="55:60" x14ac:dyDescent="0.2">
      <c r="BC8205" s="120"/>
      <c r="BG8205" s="117"/>
      <c r="BH8205" s="117"/>
    </row>
    <row r="8206" spans="55:60" x14ac:dyDescent="0.2">
      <c r="BC8206" s="120"/>
      <c r="BG8206" s="117"/>
      <c r="BH8206" s="117"/>
    </row>
    <row r="8207" spans="55:60" x14ac:dyDescent="0.2">
      <c r="BC8207" s="120"/>
      <c r="BG8207" s="117"/>
      <c r="BH8207" s="117"/>
    </row>
    <row r="8208" spans="55:60" x14ac:dyDescent="0.2">
      <c r="BC8208" s="120"/>
      <c r="BG8208" s="117"/>
      <c r="BH8208" s="117"/>
    </row>
    <row r="8209" spans="55:60" x14ac:dyDescent="0.2">
      <c r="BC8209" s="120"/>
      <c r="BG8209" s="117"/>
      <c r="BH8209" s="117"/>
    </row>
    <row r="8210" spans="55:60" x14ac:dyDescent="0.2">
      <c r="BC8210" s="120"/>
      <c r="BG8210" s="117"/>
      <c r="BH8210" s="117"/>
    </row>
    <row r="8211" spans="55:60" x14ac:dyDescent="0.2">
      <c r="BC8211" s="120"/>
      <c r="BG8211" s="117"/>
      <c r="BH8211" s="117"/>
    </row>
    <row r="8212" spans="55:60" x14ac:dyDescent="0.2">
      <c r="BC8212" s="120"/>
      <c r="BG8212" s="117"/>
      <c r="BH8212" s="117"/>
    </row>
    <row r="8213" spans="55:60" x14ac:dyDescent="0.2">
      <c r="BC8213" s="120"/>
      <c r="BG8213" s="117"/>
      <c r="BH8213" s="117"/>
    </row>
    <row r="8214" spans="55:60" x14ac:dyDescent="0.2">
      <c r="BC8214" s="120"/>
      <c r="BG8214" s="117"/>
      <c r="BH8214" s="117"/>
    </row>
    <row r="8215" spans="55:60" x14ac:dyDescent="0.2">
      <c r="BC8215" s="120"/>
      <c r="BG8215" s="117"/>
      <c r="BH8215" s="117"/>
    </row>
    <row r="8216" spans="55:60" x14ac:dyDescent="0.2">
      <c r="BC8216" s="120"/>
      <c r="BG8216" s="117"/>
      <c r="BH8216" s="117"/>
    </row>
    <row r="8217" spans="55:60" x14ac:dyDescent="0.2">
      <c r="BC8217" s="120"/>
      <c r="BG8217" s="117"/>
      <c r="BH8217" s="117"/>
    </row>
    <row r="8218" spans="55:60" x14ac:dyDescent="0.2">
      <c r="BC8218" s="120"/>
      <c r="BG8218" s="117"/>
      <c r="BH8218" s="117"/>
    </row>
    <row r="8219" spans="55:60" x14ac:dyDescent="0.2">
      <c r="BC8219" s="120"/>
      <c r="BG8219" s="117"/>
      <c r="BH8219" s="117"/>
    </row>
    <row r="8220" spans="55:60" x14ac:dyDescent="0.2">
      <c r="BC8220" s="120"/>
      <c r="BG8220" s="117"/>
      <c r="BH8220" s="117"/>
    </row>
    <row r="8221" spans="55:60" x14ac:dyDescent="0.2">
      <c r="BC8221" s="120"/>
      <c r="BG8221" s="117"/>
      <c r="BH8221" s="117"/>
    </row>
    <row r="8222" spans="55:60" x14ac:dyDescent="0.2">
      <c r="BC8222" s="120"/>
      <c r="BG8222" s="117"/>
      <c r="BH8222" s="117"/>
    </row>
    <row r="8223" spans="55:60" x14ac:dyDescent="0.2">
      <c r="BC8223" s="120"/>
      <c r="BG8223" s="117"/>
      <c r="BH8223" s="117"/>
    </row>
    <row r="8224" spans="55:60" x14ac:dyDescent="0.2">
      <c r="BC8224" s="120"/>
      <c r="BG8224" s="117"/>
      <c r="BH8224" s="117"/>
    </row>
    <row r="8225" spans="55:60" x14ac:dyDescent="0.2">
      <c r="BC8225" s="120"/>
      <c r="BG8225" s="117"/>
      <c r="BH8225" s="117"/>
    </row>
    <row r="8226" spans="55:60" x14ac:dyDescent="0.2">
      <c r="BC8226" s="120"/>
      <c r="BG8226" s="117"/>
      <c r="BH8226" s="117"/>
    </row>
    <row r="8227" spans="55:60" x14ac:dyDescent="0.2">
      <c r="BC8227" s="120"/>
      <c r="BG8227" s="117"/>
      <c r="BH8227" s="117"/>
    </row>
    <row r="8228" spans="55:60" x14ac:dyDescent="0.2">
      <c r="BC8228" s="120"/>
      <c r="BG8228" s="117"/>
      <c r="BH8228" s="117"/>
    </row>
    <row r="8229" spans="55:60" x14ac:dyDescent="0.2">
      <c r="BC8229" s="120"/>
      <c r="BG8229" s="117"/>
      <c r="BH8229" s="117"/>
    </row>
    <row r="8230" spans="55:60" x14ac:dyDescent="0.2">
      <c r="BC8230" s="120"/>
      <c r="BG8230" s="117"/>
      <c r="BH8230" s="117"/>
    </row>
    <row r="8231" spans="55:60" x14ac:dyDescent="0.2">
      <c r="BC8231" s="120"/>
      <c r="BG8231" s="117"/>
      <c r="BH8231" s="117"/>
    </row>
    <row r="8232" spans="55:60" x14ac:dyDescent="0.2">
      <c r="BC8232" s="120"/>
      <c r="BG8232" s="117"/>
      <c r="BH8232" s="117"/>
    </row>
    <row r="8233" spans="55:60" x14ac:dyDescent="0.2">
      <c r="BC8233" s="120"/>
      <c r="BG8233" s="117"/>
      <c r="BH8233" s="117"/>
    </row>
    <row r="8234" spans="55:60" x14ac:dyDescent="0.2">
      <c r="BC8234" s="120"/>
      <c r="BG8234" s="117"/>
      <c r="BH8234" s="117"/>
    </row>
    <row r="8235" spans="55:60" x14ac:dyDescent="0.2">
      <c r="BC8235" s="120"/>
      <c r="BG8235" s="117"/>
      <c r="BH8235" s="117"/>
    </row>
    <row r="8236" spans="55:60" x14ac:dyDescent="0.2">
      <c r="BC8236" s="120"/>
      <c r="BG8236" s="117"/>
      <c r="BH8236" s="117"/>
    </row>
    <row r="8237" spans="55:60" x14ac:dyDescent="0.2">
      <c r="BC8237" s="120"/>
      <c r="BG8237" s="117"/>
      <c r="BH8237" s="117"/>
    </row>
    <row r="8238" spans="55:60" x14ac:dyDescent="0.2">
      <c r="BC8238" s="120"/>
      <c r="BG8238" s="117"/>
      <c r="BH8238" s="117"/>
    </row>
    <row r="8239" spans="55:60" x14ac:dyDescent="0.2">
      <c r="BC8239" s="120"/>
      <c r="BG8239" s="117"/>
      <c r="BH8239" s="117"/>
    </row>
    <row r="8240" spans="55:60" x14ac:dyDescent="0.2">
      <c r="BC8240" s="120"/>
      <c r="BG8240" s="117"/>
      <c r="BH8240" s="117"/>
    </row>
    <row r="8241" spans="55:60" x14ac:dyDescent="0.2">
      <c r="BC8241" s="120"/>
      <c r="BG8241" s="117"/>
      <c r="BH8241" s="117"/>
    </row>
    <row r="8242" spans="55:60" x14ac:dyDescent="0.2">
      <c r="BC8242" s="120"/>
      <c r="BG8242" s="117"/>
      <c r="BH8242" s="117"/>
    </row>
    <row r="8243" spans="55:60" x14ac:dyDescent="0.2">
      <c r="BC8243" s="120"/>
      <c r="BG8243" s="117"/>
      <c r="BH8243" s="117"/>
    </row>
    <row r="8244" spans="55:60" x14ac:dyDescent="0.2">
      <c r="BC8244" s="120"/>
      <c r="BG8244" s="117"/>
      <c r="BH8244" s="117"/>
    </row>
    <row r="8245" spans="55:60" x14ac:dyDescent="0.2">
      <c r="BC8245" s="120"/>
      <c r="BG8245" s="117"/>
      <c r="BH8245" s="117"/>
    </row>
    <row r="8246" spans="55:60" x14ac:dyDescent="0.2">
      <c r="BC8246" s="120"/>
      <c r="BG8246" s="117"/>
      <c r="BH8246" s="117"/>
    </row>
    <row r="8247" spans="55:60" x14ac:dyDescent="0.2">
      <c r="BC8247" s="120"/>
      <c r="BG8247" s="117"/>
      <c r="BH8247" s="117"/>
    </row>
    <row r="8248" spans="55:60" x14ac:dyDescent="0.2">
      <c r="BC8248" s="120"/>
      <c r="BG8248" s="117"/>
      <c r="BH8248" s="117"/>
    </row>
    <row r="8249" spans="55:60" x14ac:dyDescent="0.2">
      <c r="BC8249" s="120"/>
      <c r="BG8249" s="117"/>
      <c r="BH8249" s="117"/>
    </row>
    <row r="8250" spans="55:60" x14ac:dyDescent="0.2">
      <c r="BC8250" s="120"/>
      <c r="BG8250" s="117"/>
      <c r="BH8250" s="117"/>
    </row>
    <row r="8251" spans="55:60" x14ac:dyDescent="0.2">
      <c r="BC8251" s="120"/>
      <c r="BG8251" s="117"/>
      <c r="BH8251" s="117"/>
    </row>
    <row r="8252" spans="55:60" x14ac:dyDescent="0.2">
      <c r="BC8252" s="120"/>
      <c r="BG8252" s="117"/>
      <c r="BH8252" s="117"/>
    </row>
    <row r="8253" spans="55:60" x14ac:dyDescent="0.2">
      <c r="BC8253" s="120"/>
      <c r="BG8253" s="117"/>
      <c r="BH8253" s="117"/>
    </row>
    <row r="8254" spans="55:60" x14ac:dyDescent="0.2">
      <c r="BC8254" s="120"/>
      <c r="BG8254" s="117"/>
      <c r="BH8254" s="117"/>
    </row>
    <row r="8255" spans="55:60" x14ac:dyDescent="0.2">
      <c r="BC8255" s="120"/>
      <c r="BG8255" s="117"/>
      <c r="BH8255" s="117"/>
    </row>
    <row r="8256" spans="55:60" x14ac:dyDescent="0.2">
      <c r="BC8256" s="120"/>
      <c r="BG8256" s="117"/>
      <c r="BH8256" s="117"/>
    </row>
    <row r="8257" spans="55:60" x14ac:dyDescent="0.2">
      <c r="BC8257" s="120"/>
      <c r="BG8257" s="117"/>
      <c r="BH8257" s="117"/>
    </row>
    <row r="8258" spans="55:60" x14ac:dyDescent="0.2">
      <c r="BC8258" s="120"/>
      <c r="BG8258" s="117"/>
      <c r="BH8258" s="117"/>
    </row>
    <row r="8259" spans="55:60" x14ac:dyDescent="0.2">
      <c r="BC8259" s="120"/>
      <c r="BG8259" s="117"/>
      <c r="BH8259" s="117"/>
    </row>
    <row r="8260" spans="55:60" x14ac:dyDescent="0.2">
      <c r="BC8260" s="120"/>
      <c r="BG8260" s="117"/>
      <c r="BH8260" s="117"/>
    </row>
    <row r="8261" spans="55:60" x14ac:dyDescent="0.2">
      <c r="BC8261" s="120"/>
      <c r="BG8261" s="117"/>
      <c r="BH8261" s="117"/>
    </row>
    <row r="8262" spans="55:60" x14ac:dyDescent="0.2">
      <c r="BC8262" s="120"/>
      <c r="BG8262" s="117"/>
      <c r="BH8262" s="117"/>
    </row>
    <row r="8263" spans="55:60" x14ac:dyDescent="0.2">
      <c r="BC8263" s="120"/>
      <c r="BG8263" s="117"/>
      <c r="BH8263" s="117"/>
    </row>
    <row r="8264" spans="55:60" x14ac:dyDescent="0.2">
      <c r="BC8264" s="120"/>
      <c r="BG8264" s="117"/>
      <c r="BH8264" s="117"/>
    </row>
    <row r="8265" spans="55:60" x14ac:dyDescent="0.2">
      <c r="BC8265" s="120"/>
      <c r="BG8265" s="117"/>
      <c r="BH8265" s="117"/>
    </row>
    <row r="8266" spans="55:60" x14ac:dyDescent="0.2">
      <c r="BC8266" s="120"/>
      <c r="BG8266" s="117"/>
      <c r="BH8266" s="117"/>
    </row>
    <row r="8267" spans="55:60" x14ac:dyDescent="0.2">
      <c r="BC8267" s="120"/>
      <c r="BG8267" s="117"/>
      <c r="BH8267" s="117"/>
    </row>
    <row r="8268" spans="55:60" x14ac:dyDescent="0.2">
      <c r="BC8268" s="120"/>
      <c r="BG8268" s="117"/>
      <c r="BH8268" s="117"/>
    </row>
    <row r="8269" spans="55:60" x14ac:dyDescent="0.2">
      <c r="BC8269" s="120"/>
      <c r="BG8269" s="117"/>
      <c r="BH8269" s="117"/>
    </row>
    <row r="8270" spans="55:60" x14ac:dyDescent="0.2">
      <c r="BC8270" s="120"/>
      <c r="BG8270" s="117"/>
      <c r="BH8270" s="117"/>
    </row>
    <row r="8271" spans="55:60" x14ac:dyDescent="0.2">
      <c r="BC8271" s="120"/>
      <c r="BG8271" s="117"/>
      <c r="BH8271" s="117"/>
    </row>
    <row r="8272" spans="55:60" x14ac:dyDescent="0.2">
      <c r="BC8272" s="120"/>
      <c r="BG8272" s="117"/>
      <c r="BH8272" s="117"/>
    </row>
    <row r="8273" spans="55:60" x14ac:dyDescent="0.2">
      <c r="BC8273" s="120"/>
      <c r="BG8273" s="117"/>
      <c r="BH8273" s="117"/>
    </row>
    <row r="8274" spans="55:60" x14ac:dyDescent="0.2">
      <c r="BC8274" s="120"/>
      <c r="BG8274" s="117"/>
      <c r="BH8274" s="117"/>
    </row>
    <row r="8275" spans="55:60" x14ac:dyDescent="0.2">
      <c r="BC8275" s="120"/>
      <c r="BG8275" s="117"/>
      <c r="BH8275" s="117"/>
    </row>
    <row r="8276" spans="55:60" x14ac:dyDescent="0.2">
      <c r="BC8276" s="120"/>
      <c r="BG8276" s="117"/>
      <c r="BH8276" s="117"/>
    </row>
    <row r="8277" spans="55:60" x14ac:dyDescent="0.2">
      <c r="BC8277" s="120"/>
      <c r="BG8277" s="117"/>
      <c r="BH8277" s="117"/>
    </row>
    <row r="8278" spans="55:60" x14ac:dyDescent="0.2">
      <c r="BC8278" s="120"/>
      <c r="BG8278" s="117"/>
      <c r="BH8278" s="117"/>
    </row>
    <row r="8279" spans="55:60" x14ac:dyDescent="0.2">
      <c r="BC8279" s="120"/>
      <c r="BG8279" s="117"/>
      <c r="BH8279" s="117"/>
    </row>
    <row r="8280" spans="55:60" x14ac:dyDescent="0.2">
      <c r="BC8280" s="120"/>
      <c r="BG8280" s="117"/>
      <c r="BH8280" s="117"/>
    </row>
    <row r="8281" spans="55:60" x14ac:dyDescent="0.2">
      <c r="BC8281" s="120"/>
      <c r="BG8281" s="117"/>
      <c r="BH8281" s="117"/>
    </row>
    <row r="8282" spans="55:60" x14ac:dyDescent="0.2">
      <c r="BC8282" s="120"/>
      <c r="BG8282" s="117"/>
      <c r="BH8282" s="117"/>
    </row>
    <row r="8283" spans="55:60" x14ac:dyDescent="0.2">
      <c r="BC8283" s="120"/>
      <c r="BG8283" s="117"/>
      <c r="BH8283" s="117"/>
    </row>
    <row r="8284" spans="55:60" x14ac:dyDescent="0.2">
      <c r="BC8284" s="120"/>
      <c r="BG8284" s="117"/>
      <c r="BH8284" s="117"/>
    </row>
    <row r="8285" spans="55:60" x14ac:dyDescent="0.2">
      <c r="BC8285" s="120"/>
      <c r="BG8285" s="117"/>
      <c r="BH8285" s="117"/>
    </row>
    <row r="8286" spans="55:60" x14ac:dyDescent="0.2">
      <c r="BC8286" s="120"/>
      <c r="BG8286" s="117"/>
      <c r="BH8286" s="117"/>
    </row>
    <row r="8287" spans="55:60" x14ac:dyDescent="0.2">
      <c r="BC8287" s="120"/>
      <c r="BG8287" s="117"/>
      <c r="BH8287" s="117"/>
    </row>
    <row r="8288" spans="55:60" x14ac:dyDescent="0.2">
      <c r="BC8288" s="120"/>
      <c r="BG8288" s="117"/>
      <c r="BH8288" s="117"/>
    </row>
    <row r="8289" spans="55:60" x14ac:dyDescent="0.2">
      <c r="BC8289" s="120"/>
      <c r="BG8289" s="117"/>
      <c r="BH8289" s="117"/>
    </row>
    <row r="8290" spans="55:60" x14ac:dyDescent="0.2">
      <c r="BC8290" s="120"/>
      <c r="BG8290" s="117"/>
      <c r="BH8290" s="117"/>
    </row>
    <row r="8291" spans="55:60" x14ac:dyDescent="0.2">
      <c r="BC8291" s="120"/>
      <c r="BG8291" s="117"/>
      <c r="BH8291" s="117"/>
    </row>
    <row r="8292" spans="55:60" x14ac:dyDescent="0.2">
      <c r="BC8292" s="120"/>
      <c r="BG8292" s="117"/>
      <c r="BH8292" s="117"/>
    </row>
    <row r="8293" spans="55:60" x14ac:dyDescent="0.2">
      <c r="BC8293" s="120"/>
      <c r="BG8293" s="117"/>
      <c r="BH8293" s="117"/>
    </row>
    <row r="8294" spans="55:60" x14ac:dyDescent="0.2">
      <c r="BC8294" s="120"/>
      <c r="BG8294" s="117"/>
      <c r="BH8294" s="117"/>
    </row>
    <row r="8295" spans="55:60" x14ac:dyDescent="0.2">
      <c r="BC8295" s="120"/>
      <c r="BG8295" s="117"/>
      <c r="BH8295" s="117"/>
    </row>
    <row r="8296" spans="55:60" x14ac:dyDescent="0.2">
      <c r="BC8296" s="120"/>
      <c r="BG8296" s="117"/>
      <c r="BH8296" s="117"/>
    </row>
    <row r="8297" spans="55:60" x14ac:dyDescent="0.2">
      <c r="BC8297" s="120"/>
      <c r="BG8297" s="117"/>
      <c r="BH8297" s="117"/>
    </row>
    <row r="8298" spans="55:60" x14ac:dyDescent="0.2">
      <c r="BC8298" s="120"/>
      <c r="BG8298" s="117"/>
      <c r="BH8298" s="117"/>
    </row>
    <row r="8299" spans="55:60" x14ac:dyDescent="0.2">
      <c r="BC8299" s="120"/>
      <c r="BG8299" s="117"/>
      <c r="BH8299" s="117"/>
    </row>
    <row r="8300" spans="55:60" x14ac:dyDescent="0.2">
      <c r="BC8300" s="120"/>
      <c r="BG8300" s="117"/>
      <c r="BH8300" s="117"/>
    </row>
    <row r="8301" spans="55:60" x14ac:dyDescent="0.2">
      <c r="BC8301" s="120"/>
      <c r="BG8301" s="117"/>
      <c r="BH8301" s="117"/>
    </row>
    <row r="8302" spans="55:60" x14ac:dyDescent="0.2">
      <c r="BC8302" s="120"/>
      <c r="BG8302" s="117"/>
      <c r="BH8302" s="117"/>
    </row>
    <row r="8303" spans="55:60" x14ac:dyDescent="0.2">
      <c r="BC8303" s="120"/>
      <c r="BG8303" s="117"/>
      <c r="BH8303" s="117"/>
    </row>
    <row r="8304" spans="55:60" x14ac:dyDescent="0.2">
      <c r="BC8304" s="120"/>
      <c r="BG8304" s="117"/>
      <c r="BH8304" s="117"/>
    </row>
    <row r="8305" spans="55:60" x14ac:dyDescent="0.2">
      <c r="BC8305" s="120"/>
      <c r="BG8305" s="117"/>
      <c r="BH8305" s="117"/>
    </row>
    <row r="8306" spans="55:60" x14ac:dyDescent="0.2">
      <c r="BC8306" s="120"/>
      <c r="BG8306" s="117"/>
      <c r="BH8306" s="117"/>
    </row>
    <row r="8307" spans="55:60" x14ac:dyDescent="0.2">
      <c r="BC8307" s="120"/>
      <c r="BG8307" s="117"/>
      <c r="BH8307" s="117"/>
    </row>
    <row r="8308" spans="55:60" x14ac:dyDescent="0.2">
      <c r="BC8308" s="120"/>
      <c r="BG8308" s="117"/>
      <c r="BH8308" s="117"/>
    </row>
    <row r="8309" spans="55:60" x14ac:dyDescent="0.2">
      <c r="BC8309" s="120"/>
      <c r="BG8309" s="117"/>
      <c r="BH8309" s="117"/>
    </row>
    <row r="8310" spans="55:60" x14ac:dyDescent="0.2">
      <c r="BC8310" s="120"/>
      <c r="BG8310" s="117"/>
      <c r="BH8310" s="117"/>
    </row>
    <row r="8311" spans="55:60" x14ac:dyDescent="0.2">
      <c r="BC8311" s="120"/>
      <c r="BG8311" s="117"/>
      <c r="BH8311" s="117"/>
    </row>
    <row r="8312" spans="55:60" x14ac:dyDescent="0.2">
      <c r="BC8312" s="120"/>
      <c r="BG8312" s="117"/>
      <c r="BH8312" s="117"/>
    </row>
    <row r="8313" spans="55:60" x14ac:dyDescent="0.2">
      <c r="BC8313" s="120"/>
      <c r="BG8313" s="117"/>
      <c r="BH8313" s="117"/>
    </row>
    <row r="8314" spans="55:60" x14ac:dyDescent="0.2">
      <c r="BC8314" s="120"/>
      <c r="BG8314" s="117"/>
      <c r="BH8314" s="117"/>
    </row>
    <row r="8315" spans="55:60" x14ac:dyDescent="0.2">
      <c r="BC8315" s="120"/>
      <c r="BG8315" s="117"/>
      <c r="BH8315" s="117"/>
    </row>
    <row r="8316" spans="55:60" x14ac:dyDescent="0.2">
      <c r="BC8316" s="120"/>
      <c r="BG8316" s="117"/>
      <c r="BH8316" s="117"/>
    </row>
    <row r="8317" spans="55:60" x14ac:dyDescent="0.2">
      <c r="BC8317" s="120"/>
      <c r="BG8317" s="117"/>
      <c r="BH8317" s="117"/>
    </row>
    <row r="8318" spans="55:60" x14ac:dyDescent="0.2">
      <c r="BC8318" s="120"/>
      <c r="BG8318" s="117"/>
      <c r="BH8318" s="117"/>
    </row>
    <row r="8319" spans="55:60" x14ac:dyDescent="0.2">
      <c r="BC8319" s="120"/>
      <c r="BG8319" s="117"/>
      <c r="BH8319" s="117"/>
    </row>
    <row r="8320" spans="55:60" x14ac:dyDescent="0.2">
      <c r="BC8320" s="120"/>
      <c r="BG8320" s="117"/>
      <c r="BH8320" s="117"/>
    </row>
    <row r="8321" spans="55:60" x14ac:dyDescent="0.2">
      <c r="BC8321" s="120"/>
      <c r="BG8321" s="117"/>
      <c r="BH8321" s="117"/>
    </row>
    <row r="8322" spans="55:60" x14ac:dyDescent="0.2">
      <c r="BC8322" s="120"/>
      <c r="BG8322" s="117"/>
      <c r="BH8322" s="117"/>
    </row>
    <row r="8323" spans="55:60" x14ac:dyDescent="0.2">
      <c r="BC8323" s="120"/>
      <c r="BG8323" s="117"/>
      <c r="BH8323" s="117"/>
    </row>
    <row r="8324" spans="55:60" x14ac:dyDescent="0.2">
      <c r="BC8324" s="120"/>
      <c r="BG8324" s="117"/>
      <c r="BH8324" s="117"/>
    </row>
    <row r="8325" spans="55:60" x14ac:dyDescent="0.2">
      <c r="BC8325" s="120"/>
      <c r="BG8325" s="117"/>
      <c r="BH8325" s="117"/>
    </row>
    <row r="8326" spans="55:60" x14ac:dyDescent="0.2">
      <c r="BC8326" s="120"/>
      <c r="BG8326" s="117"/>
      <c r="BH8326" s="117"/>
    </row>
    <row r="8327" spans="55:60" x14ac:dyDescent="0.2">
      <c r="BC8327" s="120"/>
      <c r="BG8327" s="117"/>
      <c r="BH8327" s="117"/>
    </row>
    <row r="8328" spans="55:60" x14ac:dyDescent="0.2">
      <c r="BC8328" s="120"/>
      <c r="BG8328" s="117"/>
      <c r="BH8328" s="117"/>
    </row>
    <row r="8329" spans="55:60" x14ac:dyDescent="0.2">
      <c r="BC8329" s="120"/>
      <c r="BG8329" s="117"/>
      <c r="BH8329" s="117"/>
    </row>
    <row r="8330" spans="55:60" x14ac:dyDescent="0.2">
      <c r="BC8330" s="120"/>
      <c r="BG8330" s="117"/>
      <c r="BH8330" s="117"/>
    </row>
    <row r="8331" spans="55:60" x14ac:dyDescent="0.2">
      <c r="BC8331" s="120"/>
      <c r="BG8331" s="117"/>
      <c r="BH8331" s="117"/>
    </row>
    <row r="8332" spans="55:60" x14ac:dyDescent="0.2">
      <c r="BC8332" s="120"/>
      <c r="BG8332" s="117"/>
      <c r="BH8332" s="117"/>
    </row>
    <row r="8333" spans="55:60" x14ac:dyDescent="0.2">
      <c r="BC8333" s="120"/>
      <c r="BG8333" s="117"/>
      <c r="BH8333" s="117"/>
    </row>
    <row r="8334" spans="55:60" x14ac:dyDescent="0.2">
      <c r="BC8334" s="120"/>
      <c r="BG8334" s="117"/>
      <c r="BH8334" s="117"/>
    </row>
    <row r="8335" spans="55:60" x14ac:dyDescent="0.2">
      <c r="BC8335" s="120"/>
      <c r="BG8335" s="117"/>
      <c r="BH8335" s="117"/>
    </row>
    <row r="8336" spans="55:60" x14ac:dyDescent="0.2">
      <c r="BC8336" s="120"/>
      <c r="BG8336" s="117"/>
      <c r="BH8336" s="117"/>
    </row>
    <row r="8337" spans="55:60" x14ac:dyDescent="0.2">
      <c r="BC8337" s="120"/>
      <c r="BG8337" s="117"/>
      <c r="BH8337" s="117"/>
    </row>
    <row r="8338" spans="55:60" x14ac:dyDescent="0.2">
      <c r="BC8338" s="120"/>
      <c r="BG8338" s="117"/>
      <c r="BH8338" s="117"/>
    </row>
    <row r="8339" spans="55:60" x14ac:dyDescent="0.2">
      <c r="BC8339" s="120"/>
      <c r="BG8339" s="117"/>
      <c r="BH8339" s="117"/>
    </row>
    <row r="8340" spans="55:60" x14ac:dyDescent="0.2">
      <c r="BC8340" s="120"/>
      <c r="BG8340" s="117"/>
      <c r="BH8340" s="117"/>
    </row>
    <row r="8341" spans="55:60" x14ac:dyDescent="0.2">
      <c r="BC8341" s="120"/>
      <c r="BG8341" s="117"/>
      <c r="BH8341" s="117"/>
    </row>
    <row r="8342" spans="55:60" x14ac:dyDescent="0.2">
      <c r="BC8342" s="120"/>
      <c r="BG8342" s="117"/>
      <c r="BH8342" s="117"/>
    </row>
    <row r="8343" spans="55:60" x14ac:dyDescent="0.2">
      <c r="BC8343" s="120"/>
      <c r="BG8343" s="117"/>
      <c r="BH8343" s="117"/>
    </row>
    <row r="8344" spans="55:60" x14ac:dyDescent="0.2">
      <c r="BC8344" s="120"/>
      <c r="BG8344" s="117"/>
      <c r="BH8344" s="117"/>
    </row>
    <row r="8345" spans="55:60" x14ac:dyDescent="0.2">
      <c r="BC8345" s="120"/>
      <c r="BG8345" s="117"/>
      <c r="BH8345" s="117"/>
    </row>
    <row r="8346" spans="55:60" x14ac:dyDescent="0.2">
      <c r="BC8346" s="120"/>
      <c r="BG8346" s="117"/>
      <c r="BH8346" s="117"/>
    </row>
    <row r="8347" spans="55:60" x14ac:dyDescent="0.2">
      <c r="BC8347" s="120"/>
      <c r="BG8347" s="117"/>
      <c r="BH8347" s="117"/>
    </row>
    <row r="8348" spans="55:60" x14ac:dyDescent="0.2">
      <c r="BC8348" s="120"/>
      <c r="BG8348" s="117"/>
      <c r="BH8348" s="117"/>
    </row>
    <row r="8349" spans="55:60" x14ac:dyDescent="0.2">
      <c r="BC8349" s="120"/>
      <c r="BG8349" s="117"/>
      <c r="BH8349" s="117"/>
    </row>
    <row r="8350" spans="55:60" x14ac:dyDescent="0.2">
      <c r="BC8350" s="120"/>
      <c r="BG8350" s="117"/>
      <c r="BH8350" s="117"/>
    </row>
    <row r="8351" spans="55:60" x14ac:dyDescent="0.2">
      <c r="BC8351" s="120"/>
      <c r="BG8351" s="117"/>
      <c r="BH8351" s="117"/>
    </row>
    <row r="8352" spans="55:60" x14ac:dyDescent="0.2">
      <c r="BC8352" s="120"/>
      <c r="BG8352" s="117"/>
      <c r="BH8352" s="117"/>
    </row>
    <row r="8353" spans="55:60" x14ac:dyDescent="0.2">
      <c r="BC8353" s="120"/>
      <c r="BG8353" s="117"/>
      <c r="BH8353" s="117"/>
    </row>
    <row r="8354" spans="55:60" x14ac:dyDescent="0.2">
      <c r="BC8354" s="120"/>
      <c r="BG8354" s="117"/>
      <c r="BH8354" s="117"/>
    </row>
    <row r="8355" spans="55:60" x14ac:dyDescent="0.2">
      <c r="BC8355" s="120"/>
      <c r="BG8355" s="117"/>
      <c r="BH8355" s="117"/>
    </row>
    <row r="8356" spans="55:60" x14ac:dyDescent="0.2">
      <c r="BC8356" s="120"/>
      <c r="BG8356" s="117"/>
      <c r="BH8356" s="117"/>
    </row>
    <row r="8357" spans="55:60" x14ac:dyDescent="0.2">
      <c r="BC8357" s="120"/>
      <c r="BG8357" s="117"/>
      <c r="BH8357" s="117"/>
    </row>
    <row r="8358" spans="55:60" x14ac:dyDescent="0.2">
      <c r="BC8358" s="120"/>
      <c r="BG8358" s="117"/>
      <c r="BH8358" s="117"/>
    </row>
    <row r="8359" spans="55:60" x14ac:dyDescent="0.2">
      <c r="BC8359" s="120"/>
      <c r="BG8359" s="117"/>
      <c r="BH8359" s="117"/>
    </row>
    <row r="8360" spans="55:60" x14ac:dyDescent="0.2">
      <c r="BC8360" s="120"/>
      <c r="BG8360" s="117"/>
      <c r="BH8360" s="117"/>
    </row>
    <row r="8361" spans="55:60" x14ac:dyDescent="0.2">
      <c r="BC8361" s="120"/>
      <c r="BG8361" s="117"/>
      <c r="BH8361" s="117"/>
    </row>
    <row r="8362" spans="55:60" x14ac:dyDescent="0.2">
      <c r="BC8362" s="120"/>
      <c r="BG8362" s="117"/>
      <c r="BH8362" s="117"/>
    </row>
    <row r="8363" spans="55:60" x14ac:dyDescent="0.2">
      <c r="BC8363" s="120"/>
      <c r="BG8363" s="117"/>
      <c r="BH8363" s="117"/>
    </row>
    <row r="8364" spans="55:60" x14ac:dyDescent="0.2">
      <c r="BC8364" s="120"/>
      <c r="BG8364" s="117"/>
      <c r="BH8364" s="117"/>
    </row>
    <row r="8365" spans="55:60" x14ac:dyDescent="0.2">
      <c r="BC8365" s="120"/>
      <c r="BG8365" s="117"/>
      <c r="BH8365" s="117"/>
    </row>
    <row r="8366" spans="55:60" x14ac:dyDescent="0.2">
      <c r="BC8366" s="120"/>
      <c r="BG8366" s="117"/>
      <c r="BH8366" s="117"/>
    </row>
    <row r="8367" spans="55:60" x14ac:dyDescent="0.2">
      <c r="BC8367" s="120"/>
      <c r="BG8367" s="117"/>
      <c r="BH8367" s="117"/>
    </row>
    <row r="8368" spans="55:60" x14ac:dyDescent="0.2">
      <c r="BC8368" s="120"/>
      <c r="BG8368" s="117"/>
      <c r="BH8368" s="117"/>
    </row>
    <row r="8369" spans="55:60" x14ac:dyDescent="0.2">
      <c r="BC8369" s="120"/>
      <c r="BG8369" s="117"/>
      <c r="BH8369" s="117"/>
    </row>
    <row r="8370" spans="55:60" x14ac:dyDescent="0.2">
      <c r="BC8370" s="120"/>
      <c r="BG8370" s="117"/>
      <c r="BH8370" s="117"/>
    </row>
    <row r="8371" spans="55:60" x14ac:dyDescent="0.2">
      <c r="BC8371" s="120"/>
      <c r="BG8371" s="117"/>
      <c r="BH8371" s="117"/>
    </row>
    <row r="8372" spans="55:60" x14ac:dyDescent="0.2">
      <c r="BC8372" s="120"/>
      <c r="BG8372" s="117"/>
      <c r="BH8372" s="117"/>
    </row>
    <row r="8373" spans="55:60" x14ac:dyDescent="0.2">
      <c r="BC8373" s="120"/>
      <c r="BG8373" s="117"/>
      <c r="BH8373" s="117"/>
    </row>
    <row r="8374" spans="55:60" x14ac:dyDescent="0.2">
      <c r="BC8374" s="120"/>
      <c r="BG8374" s="117"/>
      <c r="BH8374" s="117"/>
    </row>
    <row r="8375" spans="55:60" x14ac:dyDescent="0.2">
      <c r="BC8375" s="120"/>
      <c r="BG8375" s="117"/>
      <c r="BH8375" s="117"/>
    </row>
    <row r="8376" spans="55:60" x14ac:dyDescent="0.2">
      <c r="BC8376" s="120"/>
      <c r="BG8376" s="117"/>
      <c r="BH8376" s="117"/>
    </row>
    <row r="8377" spans="55:60" x14ac:dyDescent="0.2">
      <c r="BC8377" s="120"/>
      <c r="BG8377" s="117"/>
      <c r="BH8377" s="117"/>
    </row>
    <row r="8378" spans="55:60" x14ac:dyDescent="0.2">
      <c r="BC8378" s="120"/>
      <c r="BG8378" s="117"/>
      <c r="BH8378" s="117"/>
    </row>
    <row r="8379" spans="55:60" x14ac:dyDescent="0.2">
      <c r="BC8379" s="120"/>
      <c r="BG8379" s="117"/>
      <c r="BH8379" s="117"/>
    </row>
    <row r="8380" spans="55:60" x14ac:dyDescent="0.2">
      <c r="BC8380" s="120"/>
      <c r="BG8380" s="117"/>
      <c r="BH8380" s="117"/>
    </row>
    <row r="8381" spans="55:60" x14ac:dyDescent="0.2">
      <c r="BC8381" s="120"/>
      <c r="BG8381" s="117"/>
      <c r="BH8381" s="117"/>
    </row>
    <row r="8382" spans="55:60" x14ac:dyDescent="0.2">
      <c r="BC8382" s="120"/>
      <c r="BG8382" s="117"/>
      <c r="BH8382" s="117"/>
    </row>
    <row r="8383" spans="55:60" x14ac:dyDescent="0.2">
      <c r="BC8383" s="120"/>
      <c r="BG8383" s="117"/>
      <c r="BH8383" s="117"/>
    </row>
    <row r="8384" spans="55:60" x14ac:dyDescent="0.2">
      <c r="BC8384" s="120"/>
      <c r="BG8384" s="117"/>
      <c r="BH8384" s="117"/>
    </row>
    <row r="8385" spans="55:60" x14ac:dyDescent="0.2">
      <c r="BC8385" s="120"/>
      <c r="BG8385" s="117"/>
      <c r="BH8385" s="117"/>
    </row>
    <row r="8386" spans="55:60" x14ac:dyDescent="0.2">
      <c r="BC8386" s="120"/>
      <c r="BG8386" s="117"/>
      <c r="BH8386" s="117"/>
    </row>
    <row r="8387" spans="55:60" x14ac:dyDescent="0.2">
      <c r="BC8387" s="120"/>
      <c r="BG8387" s="117"/>
      <c r="BH8387" s="117"/>
    </row>
    <row r="8388" spans="55:60" x14ac:dyDescent="0.2">
      <c r="BC8388" s="120"/>
      <c r="BG8388" s="117"/>
      <c r="BH8388" s="117"/>
    </row>
    <row r="8389" spans="55:60" x14ac:dyDescent="0.2">
      <c r="BC8389" s="120"/>
      <c r="BG8389" s="117"/>
      <c r="BH8389" s="117"/>
    </row>
    <row r="8390" spans="55:60" x14ac:dyDescent="0.2">
      <c r="BC8390" s="120"/>
      <c r="BG8390" s="117"/>
      <c r="BH8390" s="117"/>
    </row>
    <row r="8391" spans="55:60" x14ac:dyDescent="0.2">
      <c r="BC8391" s="120"/>
      <c r="BG8391" s="117"/>
      <c r="BH8391" s="117"/>
    </row>
    <row r="8392" spans="55:60" x14ac:dyDescent="0.2">
      <c r="BC8392" s="120"/>
      <c r="BG8392" s="117"/>
      <c r="BH8392" s="117"/>
    </row>
    <row r="8393" spans="55:60" x14ac:dyDescent="0.2">
      <c r="BC8393" s="120"/>
      <c r="BG8393" s="117"/>
      <c r="BH8393" s="117"/>
    </row>
    <row r="8394" spans="55:60" x14ac:dyDescent="0.2">
      <c r="BC8394" s="120"/>
      <c r="BG8394" s="117"/>
      <c r="BH8394" s="117"/>
    </row>
    <row r="8395" spans="55:60" x14ac:dyDescent="0.2">
      <c r="BC8395" s="120"/>
      <c r="BG8395" s="117"/>
      <c r="BH8395" s="117"/>
    </row>
    <row r="8396" spans="55:60" x14ac:dyDescent="0.2">
      <c r="BC8396" s="120"/>
      <c r="BG8396" s="117"/>
      <c r="BH8396" s="117"/>
    </row>
    <row r="8397" spans="55:60" x14ac:dyDescent="0.2">
      <c r="BC8397" s="120"/>
      <c r="BG8397" s="117"/>
      <c r="BH8397" s="117"/>
    </row>
    <row r="8398" spans="55:60" x14ac:dyDescent="0.2">
      <c r="BC8398" s="120"/>
      <c r="BG8398" s="117"/>
      <c r="BH8398" s="117"/>
    </row>
    <row r="8399" spans="55:60" x14ac:dyDescent="0.2">
      <c r="BC8399" s="120"/>
      <c r="BG8399" s="117"/>
      <c r="BH8399" s="117"/>
    </row>
    <row r="8400" spans="55:60" x14ac:dyDescent="0.2">
      <c r="BC8400" s="120"/>
      <c r="BG8400" s="117"/>
      <c r="BH8400" s="117"/>
    </row>
    <row r="8401" spans="55:60" x14ac:dyDescent="0.2">
      <c r="BC8401" s="120"/>
      <c r="BG8401" s="117"/>
      <c r="BH8401" s="117"/>
    </row>
    <row r="8402" spans="55:60" x14ac:dyDescent="0.2">
      <c r="BC8402" s="120"/>
      <c r="BG8402" s="117"/>
      <c r="BH8402" s="117"/>
    </row>
    <row r="8403" spans="55:60" x14ac:dyDescent="0.2">
      <c r="BC8403" s="120"/>
      <c r="BG8403" s="117"/>
      <c r="BH8403" s="117"/>
    </row>
    <row r="8404" spans="55:60" x14ac:dyDescent="0.2">
      <c r="BC8404" s="120"/>
      <c r="BG8404" s="117"/>
      <c r="BH8404" s="117"/>
    </row>
    <row r="8405" spans="55:60" x14ac:dyDescent="0.2">
      <c r="BC8405" s="120"/>
      <c r="BG8405" s="117"/>
      <c r="BH8405" s="117"/>
    </row>
    <row r="8406" spans="55:60" x14ac:dyDescent="0.2">
      <c r="BC8406" s="120"/>
      <c r="BG8406" s="117"/>
      <c r="BH8406" s="117"/>
    </row>
    <row r="8407" spans="55:60" x14ac:dyDescent="0.2">
      <c r="BC8407" s="120"/>
      <c r="BG8407" s="117"/>
      <c r="BH8407" s="117"/>
    </row>
    <row r="8408" spans="55:60" x14ac:dyDescent="0.2">
      <c r="BC8408" s="120"/>
      <c r="BG8408" s="117"/>
      <c r="BH8408" s="117"/>
    </row>
    <row r="8409" spans="55:60" x14ac:dyDescent="0.2">
      <c r="BC8409" s="120"/>
      <c r="BG8409" s="117"/>
      <c r="BH8409" s="117"/>
    </row>
    <row r="8410" spans="55:60" x14ac:dyDescent="0.2">
      <c r="BC8410" s="120"/>
      <c r="BG8410" s="117"/>
      <c r="BH8410" s="117"/>
    </row>
    <row r="8411" spans="55:60" x14ac:dyDescent="0.2">
      <c r="BC8411" s="120"/>
      <c r="BG8411" s="117"/>
      <c r="BH8411" s="117"/>
    </row>
    <row r="8412" spans="55:60" x14ac:dyDescent="0.2">
      <c r="BC8412" s="120"/>
      <c r="BG8412" s="117"/>
      <c r="BH8412" s="117"/>
    </row>
    <row r="8413" spans="55:60" x14ac:dyDescent="0.2">
      <c r="BC8413" s="120"/>
      <c r="BG8413" s="117"/>
      <c r="BH8413" s="117"/>
    </row>
    <row r="8414" spans="55:60" x14ac:dyDescent="0.2">
      <c r="BC8414" s="120"/>
      <c r="BG8414" s="117"/>
      <c r="BH8414" s="117"/>
    </row>
    <row r="8415" spans="55:60" x14ac:dyDescent="0.2">
      <c r="BC8415" s="120"/>
      <c r="BG8415" s="117"/>
      <c r="BH8415" s="117"/>
    </row>
    <row r="8416" spans="55:60" x14ac:dyDescent="0.2">
      <c r="BC8416" s="120"/>
      <c r="BG8416" s="117"/>
      <c r="BH8416" s="117"/>
    </row>
    <row r="8417" spans="55:60" x14ac:dyDescent="0.2">
      <c r="BC8417" s="120"/>
      <c r="BG8417" s="117"/>
      <c r="BH8417" s="117"/>
    </row>
    <row r="8418" spans="55:60" x14ac:dyDescent="0.2">
      <c r="BC8418" s="120"/>
      <c r="BG8418" s="117"/>
      <c r="BH8418" s="117"/>
    </row>
    <row r="8419" spans="55:60" x14ac:dyDescent="0.2">
      <c r="BC8419" s="120"/>
      <c r="BG8419" s="117"/>
      <c r="BH8419" s="117"/>
    </row>
    <row r="8420" spans="55:60" x14ac:dyDescent="0.2">
      <c r="BC8420" s="120"/>
      <c r="BG8420" s="117"/>
      <c r="BH8420" s="117"/>
    </row>
    <row r="8421" spans="55:60" x14ac:dyDescent="0.2">
      <c r="BC8421" s="120"/>
      <c r="BG8421" s="117"/>
      <c r="BH8421" s="117"/>
    </row>
    <row r="8422" spans="55:60" x14ac:dyDescent="0.2">
      <c r="BC8422" s="120"/>
      <c r="BG8422" s="117"/>
      <c r="BH8422" s="117"/>
    </row>
    <row r="8423" spans="55:60" x14ac:dyDescent="0.2">
      <c r="BC8423" s="120"/>
      <c r="BG8423" s="117"/>
      <c r="BH8423" s="117"/>
    </row>
    <row r="8424" spans="55:60" x14ac:dyDescent="0.2">
      <c r="BC8424" s="120"/>
      <c r="BG8424" s="117"/>
      <c r="BH8424" s="117"/>
    </row>
    <row r="8425" spans="55:60" x14ac:dyDescent="0.2">
      <c r="BC8425" s="120"/>
      <c r="BG8425" s="117"/>
      <c r="BH8425" s="117"/>
    </row>
    <row r="8426" spans="55:60" x14ac:dyDescent="0.2">
      <c r="BC8426" s="120"/>
      <c r="BG8426" s="117"/>
      <c r="BH8426" s="117"/>
    </row>
    <row r="8427" spans="55:60" x14ac:dyDescent="0.2">
      <c r="BC8427" s="120"/>
      <c r="BG8427" s="117"/>
      <c r="BH8427" s="117"/>
    </row>
    <row r="8428" spans="55:60" x14ac:dyDescent="0.2">
      <c r="BC8428" s="120"/>
      <c r="BG8428" s="117"/>
      <c r="BH8428" s="117"/>
    </row>
    <row r="8429" spans="55:60" x14ac:dyDescent="0.2">
      <c r="BC8429" s="120"/>
      <c r="BG8429" s="117"/>
      <c r="BH8429" s="117"/>
    </row>
    <row r="8430" spans="55:60" x14ac:dyDescent="0.2">
      <c r="BC8430" s="120"/>
      <c r="BG8430" s="117"/>
      <c r="BH8430" s="117"/>
    </row>
    <row r="8431" spans="55:60" x14ac:dyDescent="0.2">
      <c r="BC8431" s="120"/>
      <c r="BG8431" s="117"/>
      <c r="BH8431" s="117"/>
    </row>
    <row r="8432" spans="55:60" x14ac:dyDescent="0.2">
      <c r="BC8432" s="120"/>
      <c r="BG8432" s="117"/>
      <c r="BH8432" s="117"/>
    </row>
    <row r="8433" spans="55:60" x14ac:dyDescent="0.2">
      <c r="BC8433" s="120"/>
      <c r="BG8433" s="117"/>
      <c r="BH8433" s="117"/>
    </row>
    <row r="8434" spans="55:60" x14ac:dyDescent="0.2">
      <c r="BC8434" s="120"/>
      <c r="BG8434" s="117"/>
      <c r="BH8434" s="117"/>
    </row>
    <row r="8435" spans="55:60" x14ac:dyDescent="0.2">
      <c r="BC8435" s="120"/>
      <c r="BG8435" s="117"/>
      <c r="BH8435" s="117"/>
    </row>
    <row r="8436" spans="55:60" x14ac:dyDescent="0.2">
      <c r="BC8436" s="120"/>
      <c r="BG8436" s="117"/>
      <c r="BH8436" s="117"/>
    </row>
    <row r="8437" spans="55:60" x14ac:dyDescent="0.2">
      <c r="BC8437" s="120"/>
      <c r="BG8437" s="117"/>
      <c r="BH8437" s="117"/>
    </row>
    <row r="8438" spans="55:60" x14ac:dyDescent="0.2">
      <c r="BC8438" s="120"/>
      <c r="BG8438" s="117"/>
      <c r="BH8438" s="117"/>
    </row>
  </sheetData>
  <sheetProtection selectLockedCells="1" selectUnlockedCells="1"/>
  <mergeCells count="51">
    <mergeCell ref="C79:D79"/>
    <mergeCell ref="E79:F79"/>
    <mergeCell ref="G79:H79"/>
    <mergeCell ref="I79:J79"/>
    <mergeCell ref="A36:H36"/>
    <mergeCell ref="K1:T1"/>
    <mergeCell ref="A9:H9"/>
    <mergeCell ref="K17:T17"/>
    <mergeCell ref="L21:M21"/>
    <mergeCell ref="C22:D22"/>
    <mergeCell ref="E22:F22"/>
    <mergeCell ref="G22:H22"/>
    <mergeCell ref="L22:M22"/>
    <mergeCell ref="I22:J22"/>
    <mergeCell ref="L24:M24"/>
    <mergeCell ref="L25:M25"/>
    <mergeCell ref="L27:M27"/>
    <mergeCell ref="L29:M29"/>
    <mergeCell ref="K31:T31"/>
    <mergeCell ref="C23:D23"/>
    <mergeCell ref="L99:P99"/>
    <mergeCell ref="L100:P100"/>
    <mergeCell ref="L83:P83"/>
    <mergeCell ref="K43:T43"/>
    <mergeCell ref="A55:H55"/>
    <mergeCell ref="A65:H65"/>
    <mergeCell ref="C67:D67"/>
    <mergeCell ref="E67:F67"/>
    <mergeCell ref="L65:P65"/>
    <mergeCell ref="L66:P66"/>
    <mergeCell ref="C78:D78"/>
    <mergeCell ref="E78:F78"/>
    <mergeCell ref="G78:H78"/>
    <mergeCell ref="L82:P82"/>
    <mergeCell ref="I78:J78"/>
    <mergeCell ref="C83:D83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I83:J83"/>
    <mergeCell ref="G83:H83"/>
    <mergeCell ref="E83:F83"/>
  </mergeCells>
  <conditionalFormatting sqref="BD2:BE398">
    <cfRule type="cellIs" dxfId="163" priority="1" operator="equal">
      <formula>1149.5</formula>
    </cfRule>
  </conditionalFormatting>
  <pageMargins left="0.70000000000000007" right="0.70000000000000007" top="0.78749999999999998" bottom="0.78749999999999998" header="0.51180555555555562" footer="0.5118055555555556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6" tint="0.39997558519241921"/>
  </sheetPr>
  <dimension ref="A1:S111"/>
  <sheetViews>
    <sheetView showRowColHeaders="0" tabSelected="1" zoomScaleNormal="100" zoomScaleSheetLayoutView="85" workbookViewId="0">
      <pane xSplit="4" ySplit="3" topLeftCell="E4" activePane="bottomRight" state="frozen"/>
      <selection activeCell="I102" sqref="I102"/>
      <selection pane="topRight" activeCell="I102" sqref="I102"/>
      <selection pane="bottomLeft" activeCell="I102" sqref="I102"/>
      <selection pane="bottomRight" activeCell="D6" sqref="D6"/>
    </sheetView>
  </sheetViews>
  <sheetFormatPr baseColWidth="10" defaultColWidth="11.42578125" defaultRowHeight="12" x14ac:dyDescent="0.2"/>
  <cols>
    <col min="1" max="1" width="3.28515625" style="119" customWidth="1"/>
    <col min="2" max="2" width="2.28515625" style="119" customWidth="1"/>
    <col min="3" max="3" width="2.42578125" style="119" customWidth="1"/>
    <col min="4" max="4" width="34" style="119" customWidth="1"/>
    <col min="5" max="16" width="14.5703125" style="119" customWidth="1"/>
    <col min="17" max="17" width="14" style="119" customWidth="1"/>
    <col min="18" max="18" width="11.42578125" style="116"/>
    <col min="19" max="16384" width="11.42578125" style="119"/>
  </cols>
  <sheetData>
    <row r="1" spans="2:19" ht="15" customHeight="1" x14ac:dyDescent="0.2"/>
    <row r="2" spans="2:19" x14ac:dyDescent="0.2">
      <c r="B2" s="272" t="s">
        <v>180</v>
      </c>
      <c r="C2" s="164"/>
      <c r="D2" s="176"/>
      <c r="E2" s="422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S2" s="130"/>
    </row>
    <row r="3" spans="2:19" ht="12.6" customHeight="1" x14ac:dyDescent="0.2">
      <c r="B3" s="427" t="s">
        <v>656</v>
      </c>
      <c r="C3" s="428"/>
      <c r="D3" s="429"/>
      <c r="E3" s="251">
        <v>43831</v>
      </c>
      <c r="F3" s="251">
        <v>43862</v>
      </c>
      <c r="G3" s="251">
        <v>43891</v>
      </c>
      <c r="H3" s="251">
        <v>43922</v>
      </c>
      <c r="I3" s="251">
        <v>43952</v>
      </c>
      <c r="J3" s="251">
        <v>43983</v>
      </c>
      <c r="K3" s="251">
        <v>44013</v>
      </c>
      <c r="L3" s="251">
        <v>44044</v>
      </c>
      <c r="M3" s="251">
        <v>44075</v>
      </c>
      <c r="N3" s="251">
        <v>44105</v>
      </c>
      <c r="O3" s="251">
        <v>44136</v>
      </c>
      <c r="P3" s="251">
        <v>44166</v>
      </c>
      <c r="Q3" s="252" t="s">
        <v>7</v>
      </c>
    </row>
    <row r="4" spans="2:19" ht="12" customHeight="1" x14ac:dyDescent="0.2">
      <c r="B4" s="172"/>
      <c r="C4" s="164"/>
      <c r="D4" s="176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2:19" ht="12" customHeight="1" x14ac:dyDescent="0.2">
      <c r="B5" s="165"/>
      <c r="C5" s="304" t="s">
        <v>207</v>
      </c>
      <c r="D5" s="168"/>
      <c r="E5" s="121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</row>
    <row r="6" spans="2:19" ht="12.75" customHeight="1" x14ac:dyDescent="0.2">
      <c r="B6" s="169"/>
      <c r="C6" s="306"/>
      <c r="D6" s="305" t="s">
        <v>208</v>
      </c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5">
        <f>SUM(E6:P6)</f>
        <v>0</v>
      </c>
    </row>
    <row r="7" spans="2:19" ht="12.75" customHeight="1" x14ac:dyDescent="0.2">
      <c r="B7" s="170"/>
      <c r="C7" s="306"/>
      <c r="D7" s="305" t="s">
        <v>209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5">
        <f t="shared" ref="Q7:Q8" si="0">SUM(E7:P7)</f>
        <v>0</v>
      </c>
    </row>
    <row r="8" spans="2:19" ht="12.75" customHeight="1" x14ac:dyDescent="0.2">
      <c r="B8" s="171"/>
      <c r="C8" s="306"/>
      <c r="D8" s="305" t="s">
        <v>210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5">
        <f t="shared" si="0"/>
        <v>0</v>
      </c>
    </row>
    <row r="9" spans="2:19" s="124" customFormat="1" x14ac:dyDescent="0.2">
      <c r="B9" s="424" t="s">
        <v>116</v>
      </c>
      <c r="C9" s="425"/>
      <c r="D9" s="426"/>
      <c r="E9" s="287">
        <f>SUM(E6:E8)</f>
        <v>0</v>
      </c>
      <c r="F9" s="287">
        <f t="shared" ref="F9:P9" si="1">SUM(F6:F8)</f>
        <v>0</v>
      </c>
      <c r="G9" s="287">
        <f t="shared" si="1"/>
        <v>0</v>
      </c>
      <c r="H9" s="287">
        <f t="shared" si="1"/>
        <v>0</v>
      </c>
      <c r="I9" s="287">
        <f t="shared" si="1"/>
        <v>0</v>
      </c>
      <c r="J9" s="287">
        <f t="shared" si="1"/>
        <v>0</v>
      </c>
      <c r="K9" s="287">
        <f t="shared" si="1"/>
        <v>0</v>
      </c>
      <c r="L9" s="287">
        <f t="shared" si="1"/>
        <v>0</v>
      </c>
      <c r="M9" s="287">
        <f t="shared" si="1"/>
        <v>0</v>
      </c>
      <c r="N9" s="287">
        <f t="shared" si="1"/>
        <v>0</v>
      </c>
      <c r="O9" s="287">
        <f t="shared" si="1"/>
        <v>0</v>
      </c>
      <c r="P9" s="287">
        <f t="shared" si="1"/>
        <v>0</v>
      </c>
      <c r="Q9" s="288">
        <f>SUM(E9:P9)</f>
        <v>0</v>
      </c>
      <c r="R9" s="125"/>
    </row>
    <row r="10" spans="2:19" ht="12.75" customHeight="1" x14ac:dyDescent="0.2">
      <c r="B10" s="419"/>
      <c r="C10" s="420"/>
      <c r="D10" s="421"/>
      <c r="E10" s="289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</row>
    <row r="11" spans="2:19" ht="12.75" customHeight="1" x14ac:dyDescent="0.2">
      <c r="B11" s="309"/>
      <c r="C11" s="273" t="s">
        <v>200</v>
      </c>
      <c r="D11" s="310"/>
      <c r="E11" s="289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</row>
    <row r="12" spans="2:19" ht="12.75" customHeight="1" x14ac:dyDescent="0.2">
      <c r="B12" s="170"/>
      <c r="C12" s="307"/>
      <c r="D12" s="334" t="s">
        <v>211</v>
      </c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5">
        <f>SUM(E12:P12)</f>
        <v>0</v>
      </c>
    </row>
    <row r="13" spans="2:19" ht="12.75" customHeight="1" x14ac:dyDescent="0.2">
      <c r="B13" s="171"/>
      <c r="C13" s="307"/>
      <c r="D13" s="334" t="s">
        <v>212</v>
      </c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5">
        <f t="shared" ref="Q13:Q16" si="2">SUM(E13:P13)</f>
        <v>0</v>
      </c>
    </row>
    <row r="14" spans="2:19" ht="12.75" customHeight="1" x14ac:dyDescent="0.2">
      <c r="B14" s="171"/>
      <c r="C14" s="307"/>
      <c r="D14" s="334" t="s">
        <v>213</v>
      </c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5">
        <f t="shared" si="2"/>
        <v>0</v>
      </c>
    </row>
    <row r="15" spans="2:19" ht="12.75" hidden="1" customHeight="1" x14ac:dyDescent="0.2">
      <c r="B15" s="171"/>
      <c r="C15" s="307"/>
      <c r="D15" s="390"/>
      <c r="E15" s="356">
        <f>SUM(E12:E14)</f>
        <v>0</v>
      </c>
      <c r="F15" s="356">
        <f t="shared" ref="F15:Q15" si="3">SUM(F12:F14)</f>
        <v>0</v>
      </c>
      <c r="G15" s="356">
        <f t="shared" si="3"/>
        <v>0</v>
      </c>
      <c r="H15" s="356">
        <f t="shared" si="3"/>
        <v>0</v>
      </c>
      <c r="I15" s="356">
        <f t="shared" si="3"/>
        <v>0</v>
      </c>
      <c r="J15" s="356">
        <f t="shared" si="3"/>
        <v>0</v>
      </c>
      <c r="K15" s="356">
        <f t="shared" si="3"/>
        <v>0</v>
      </c>
      <c r="L15" s="356">
        <f t="shared" si="3"/>
        <v>0</v>
      </c>
      <c r="M15" s="356">
        <f t="shared" si="3"/>
        <v>0</v>
      </c>
      <c r="N15" s="356">
        <f t="shared" si="3"/>
        <v>0</v>
      </c>
      <c r="O15" s="356">
        <f t="shared" si="3"/>
        <v>0</v>
      </c>
      <c r="P15" s="356">
        <f t="shared" si="3"/>
        <v>0</v>
      </c>
      <c r="Q15" s="356">
        <f t="shared" si="3"/>
        <v>0</v>
      </c>
    </row>
    <row r="16" spans="2:19" ht="12.75" customHeight="1" x14ac:dyDescent="0.2">
      <c r="B16" s="167"/>
      <c r="C16" s="164"/>
      <c r="D16" s="335" t="s">
        <v>117</v>
      </c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5">
        <f t="shared" si="2"/>
        <v>0</v>
      </c>
    </row>
    <row r="17" spans="2:18" ht="12.75" customHeight="1" x14ac:dyDescent="0.2">
      <c r="B17" s="283"/>
      <c r="C17" s="308" t="s">
        <v>201</v>
      </c>
      <c r="D17" s="336"/>
      <c r="E17" s="355">
        <f>SUM(E15:E16)</f>
        <v>0</v>
      </c>
      <c r="F17" s="355">
        <f t="shared" ref="F17:Q17" si="4">SUM(F15:F16)</f>
        <v>0</v>
      </c>
      <c r="G17" s="355">
        <f t="shared" si="4"/>
        <v>0</v>
      </c>
      <c r="H17" s="355">
        <f t="shared" si="4"/>
        <v>0</v>
      </c>
      <c r="I17" s="355">
        <f t="shared" si="4"/>
        <v>0</v>
      </c>
      <c r="J17" s="355">
        <f t="shared" si="4"/>
        <v>0</v>
      </c>
      <c r="K17" s="355">
        <f t="shared" si="4"/>
        <v>0</v>
      </c>
      <c r="L17" s="355">
        <f t="shared" si="4"/>
        <v>0</v>
      </c>
      <c r="M17" s="355">
        <f t="shared" si="4"/>
        <v>0</v>
      </c>
      <c r="N17" s="355">
        <f t="shared" si="4"/>
        <v>0</v>
      </c>
      <c r="O17" s="355">
        <f t="shared" si="4"/>
        <v>0</v>
      </c>
      <c r="P17" s="355">
        <f t="shared" si="4"/>
        <v>0</v>
      </c>
      <c r="Q17" s="355">
        <f t="shared" si="4"/>
        <v>0</v>
      </c>
    </row>
    <row r="18" spans="2:18" s="124" customFormat="1" x14ac:dyDescent="0.2">
      <c r="B18" s="416" t="s">
        <v>202</v>
      </c>
      <c r="C18" s="417"/>
      <c r="D18" s="418"/>
      <c r="E18" s="292">
        <f>SUM(E9-E17)</f>
        <v>0</v>
      </c>
      <c r="F18" s="292">
        <f t="shared" ref="F18:Q18" si="5">SUM(F9-F17)</f>
        <v>0</v>
      </c>
      <c r="G18" s="292">
        <f t="shared" si="5"/>
        <v>0</v>
      </c>
      <c r="H18" s="292">
        <f t="shared" si="5"/>
        <v>0</v>
      </c>
      <c r="I18" s="292">
        <f t="shared" si="5"/>
        <v>0</v>
      </c>
      <c r="J18" s="292">
        <f t="shared" si="5"/>
        <v>0</v>
      </c>
      <c r="K18" s="292">
        <f t="shared" si="5"/>
        <v>0</v>
      </c>
      <c r="L18" s="292">
        <f t="shared" si="5"/>
        <v>0</v>
      </c>
      <c r="M18" s="292">
        <f t="shared" si="5"/>
        <v>0</v>
      </c>
      <c r="N18" s="292">
        <f t="shared" si="5"/>
        <v>0</v>
      </c>
      <c r="O18" s="292">
        <f t="shared" si="5"/>
        <v>0</v>
      </c>
      <c r="P18" s="292">
        <f t="shared" si="5"/>
        <v>0</v>
      </c>
      <c r="Q18" s="292">
        <f t="shared" si="5"/>
        <v>0</v>
      </c>
      <c r="R18" s="125"/>
    </row>
    <row r="19" spans="2:18" s="124" customFormat="1" x14ac:dyDescent="0.2">
      <c r="B19" s="285"/>
      <c r="C19" s="286"/>
      <c r="D19" s="28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125"/>
    </row>
    <row r="20" spans="2:18" x14ac:dyDescent="0.2">
      <c r="B20" s="172"/>
      <c r="C20" s="174" t="s">
        <v>0</v>
      </c>
      <c r="D20" s="176"/>
      <c r="E20" s="387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275">
        <f>SUM(E20:P20)</f>
        <v>0</v>
      </c>
    </row>
    <row r="21" spans="2:18" x14ac:dyDescent="0.2">
      <c r="B21" s="166"/>
      <c r="C21" s="337"/>
      <c r="D21" s="338" t="s">
        <v>655</v>
      </c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275">
        <f>SUM(E21:P21)</f>
        <v>0</v>
      </c>
    </row>
    <row r="22" spans="2:18" x14ac:dyDescent="0.2">
      <c r="B22" s="166"/>
      <c r="C22" s="164"/>
      <c r="D22" s="338" t="s">
        <v>197</v>
      </c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275">
        <f>SUM(E22:P22)</f>
        <v>0</v>
      </c>
      <c r="R22" s="133"/>
    </row>
    <row r="23" spans="2:18" x14ac:dyDescent="0.2">
      <c r="B23" s="166"/>
      <c r="C23" s="164"/>
      <c r="D23" s="338" t="s">
        <v>118</v>
      </c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275">
        <f t="shared" ref="Q23:Q25" si="6">SUM(E23:P23)</f>
        <v>0</v>
      </c>
    </row>
    <row r="24" spans="2:18" x14ac:dyDescent="0.2">
      <c r="B24" s="166"/>
      <c r="C24" s="164"/>
      <c r="D24" s="338" t="s">
        <v>144</v>
      </c>
      <c r="E24" s="387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8"/>
      <c r="Q24" s="275">
        <f t="shared" si="6"/>
        <v>0</v>
      </c>
    </row>
    <row r="25" spans="2:18" x14ac:dyDescent="0.2">
      <c r="B25" s="166"/>
      <c r="C25" s="164"/>
      <c r="D25" s="338" t="s">
        <v>198</v>
      </c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275">
        <f t="shared" si="6"/>
        <v>0</v>
      </c>
    </row>
    <row r="26" spans="2:18" x14ac:dyDescent="0.2">
      <c r="B26" s="182"/>
      <c r="C26" s="186" t="s">
        <v>111</v>
      </c>
      <c r="D26" s="184"/>
      <c r="E26" s="295">
        <f>SUM(E20:E25)</f>
        <v>0</v>
      </c>
      <c r="F26" s="295">
        <f t="shared" ref="F26:P26" si="7">SUM(F20:F25)</f>
        <v>0</v>
      </c>
      <c r="G26" s="295">
        <f t="shared" si="7"/>
        <v>0</v>
      </c>
      <c r="H26" s="295">
        <f t="shared" si="7"/>
        <v>0</v>
      </c>
      <c r="I26" s="295">
        <f t="shared" si="7"/>
        <v>0</v>
      </c>
      <c r="J26" s="295">
        <f t="shared" si="7"/>
        <v>0</v>
      </c>
      <c r="K26" s="295">
        <f t="shared" si="7"/>
        <v>0</v>
      </c>
      <c r="L26" s="295">
        <f t="shared" si="7"/>
        <v>0</v>
      </c>
      <c r="M26" s="295">
        <f t="shared" si="7"/>
        <v>0</v>
      </c>
      <c r="N26" s="295">
        <f t="shared" si="7"/>
        <v>0</v>
      </c>
      <c r="O26" s="295">
        <f t="shared" si="7"/>
        <v>0</v>
      </c>
      <c r="P26" s="295">
        <f t="shared" si="7"/>
        <v>0</v>
      </c>
      <c r="Q26" s="295">
        <f>SUM(E26:P26)</f>
        <v>0</v>
      </c>
      <c r="R26" s="382"/>
    </row>
    <row r="27" spans="2:18" ht="12.75" x14ac:dyDescent="0.2">
      <c r="B27" s="172"/>
      <c r="C27" s="282" t="s">
        <v>121</v>
      </c>
      <c r="D27" s="176"/>
      <c r="E27" s="289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</row>
    <row r="28" spans="2:18" ht="12.75" x14ac:dyDescent="0.2">
      <c r="B28" s="172"/>
      <c r="C28" s="164"/>
      <c r="D28" s="339" t="s">
        <v>203</v>
      </c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275">
        <f>SUM(E28:P28)</f>
        <v>0</v>
      </c>
    </row>
    <row r="29" spans="2:18" ht="12.75" x14ac:dyDescent="0.2">
      <c r="B29" s="172"/>
      <c r="C29" s="164"/>
      <c r="D29" s="340" t="s">
        <v>204</v>
      </c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275">
        <f>SUM(E29:P29)</f>
        <v>0</v>
      </c>
    </row>
    <row r="30" spans="2:18" ht="12.75" x14ac:dyDescent="0.2">
      <c r="B30" s="172"/>
      <c r="C30" s="164"/>
      <c r="D30" s="340" t="s">
        <v>199</v>
      </c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275">
        <f>SUM(E30:P30)</f>
        <v>0</v>
      </c>
    </row>
    <row r="31" spans="2:18" ht="12.75" customHeight="1" x14ac:dyDescent="0.2">
      <c r="B31" s="341"/>
      <c r="C31" s="342" t="s">
        <v>205</v>
      </c>
      <c r="D31" s="343"/>
      <c r="E31" s="295">
        <f>SUM(E28:E30)</f>
        <v>0</v>
      </c>
      <c r="F31" s="295">
        <f t="shared" ref="F31:P31" si="8">SUM(F28:F30)</f>
        <v>0</v>
      </c>
      <c r="G31" s="295">
        <f t="shared" si="8"/>
        <v>0</v>
      </c>
      <c r="H31" s="295">
        <f t="shared" si="8"/>
        <v>0</v>
      </c>
      <c r="I31" s="295">
        <f t="shared" si="8"/>
        <v>0</v>
      </c>
      <c r="J31" s="295">
        <f t="shared" si="8"/>
        <v>0</v>
      </c>
      <c r="K31" s="295">
        <f t="shared" si="8"/>
        <v>0</v>
      </c>
      <c r="L31" s="295">
        <f t="shared" si="8"/>
        <v>0</v>
      </c>
      <c r="M31" s="295">
        <f t="shared" si="8"/>
        <v>0</v>
      </c>
      <c r="N31" s="295">
        <f t="shared" si="8"/>
        <v>0</v>
      </c>
      <c r="O31" s="295">
        <f t="shared" si="8"/>
        <v>0</v>
      </c>
      <c r="P31" s="295">
        <f t="shared" si="8"/>
        <v>0</v>
      </c>
      <c r="Q31" s="295">
        <f>SUM(E31:P31)</f>
        <v>0</v>
      </c>
    </row>
    <row r="32" spans="2:18" x14ac:dyDescent="0.2">
      <c r="B32" s="166"/>
      <c r="C32" s="278" t="s">
        <v>146</v>
      </c>
      <c r="D32" s="176"/>
      <c r="E32" s="298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75"/>
    </row>
    <row r="33" spans="2:18" x14ac:dyDescent="0.2">
      <c r="B33" s="166"/>
      <c r="C33" s="164"/>
      <c r="D33" s="279" t="s">
        <v>147</v>
      </c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5">
        <f>SUM(E33:P33)</f>
        <v>0</v>
      </c>
    </row>
    <row r="34" spans="2:18" x14ac:dyDescent="0.2">
      <c r="B34" s="166"/>
      <c r="C34" s="164"/>
      <c r="D34" s="279" t="s">
        <v>148</v>
      </c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5">
        <f t="shared" ref="Q34:Q38" si="9">SUM(E34:P34)</f>
        <v>0</v>
      </c>
    </row>
    <row r="35" spans="2:18" x14ac:dyDescent="0.2">
      <c r="B35" s="166"/>
      <c r="C35" s="164"/>
      <c r="D35" s="279" t="s">
        <v>149</v>
      </c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5">
        <f t="shared" si="9"/>
        <v>0</v>
      </c>
    </row>
    <row r="36" spans="2:18" x14ac:dyDescent="0.2">
      <c r="B36" s="166"/>
      <c r="C36" s="164"/>
      <c r="D36" s="279" t="s">
        <v>181</v>
      </c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5">
        <f t="shared" si="9"/>
        <v>0</v>
      </c>
    </row>
    <row r="37" spans="2:18" x14ac:dyDescent="0.2">
      <c r="B37" s="166"/>
      <c r="C37" s="164"/>
      <c r="D37" s="279" t="s">
        <v>150</v>
      </c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5">
        <f t="shared" si="9"/>
        <v>0</v>
      </c>
    </row>
    <row r="38" spans="2:18" x14ac:dyDescent="0.2">
      <c r="B38" s="166"/>
      <c r="C38" s="164"/>
      <c r="D38" s="279" t="s">
        <v>182</v>
      </c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5">
        <f t="shared" si="9"/>
        <v>0</v>
      </c>
    </row>
    <row r="39" spans="2:18" x14ac:dyDescent="0.2">
      <c r="B39" s="182"/>
      <c r="C39" s="280" t="s">
        <v>151</v>
      </c>
      <c r="D39" s="184"/>
      <c r="E39" s="290">
        <f>SUM(E33:E38)</f>
        <v>0</v>
      </c>
      <c r="F39" s="290">
        <f t="shared" ref="F39:P39" si="10">SUM(F33:F38)</f>
        <v>0</v>
      </c>
      <c r="G39" s="290">
        <f t="shared" si="10"/>
        <v>0</v>
      </c>
      <c r="H39" s="290">
        <f t="shared" si="10"/>
        <v>0</v>
      </c>
      <c r="I39" s="290">
        <f t="shared" si="10"/>
        <v>0</v>
      </c>
      <c r="J39" s="290">
        <f t="shared" si="10"/>
        <v>0</v>
      </c>
      <c r="K39" s="290">
        <f t="shared" si="10"/>
        <v>0</v>
      </c>
      <c r="L39" s="290">
        <f t="shared" si="10"/>
        <v>0</v>
      </c>
      <c r="M39" s="290">
        <f t="shared" si="10"/>
        <v>0</v>
      </c>
      <c r="N39" s="290">
        <f t="shared" si="10"/>
        <v>0</v>
      </c>
      <c r="O39" s="290">
        <f t="shared" si="10"/>
        <v>0</v>
      </c>
      <c r="P39" s="290">
        <f t="shared" si="10"/>
        <v>0</v>
      </c>
      <c r="Q39" s="290">
        <f>SUM(E39:P39)</f>
        <v>0</v>
      </c>
    </row>
    <row r="40" spans="2:18" x14ac:dyDescent="0.2">
      <c r="B40" s="166"/>
      <c r="C40" s="278" t="s">
        <v>184</v>
      </c>
      <c r="D40" s="176"/>
      <c r="E40" s="296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75"/>
    </row>
    <row r="41" spans="2:18" x14ac:dyDescent="0.2">
      <c r="B41" s="166"/>
      <c r="C41" s="164"/>
      <c r="D41" s="279" t="s">
        <v>152</v>
      </c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5">
        <f>SUM(E41:P41)</f>
        <v>0</v>
      </c>
    </row>
    <row r="42" spans="2:18" x14ac:dyDescent="0.2">
      <c r="B42" s="166"/>
      <c r="C42" s="164"/>
      <c r="D42" s="279" t="s">
        <v>153</v>
      </c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5">
        <f t="shared" ref="Q42:Q43" si="11">SUM(E42:P42)</f>
        <v>0</v>
      </c>
    </row>
    <row r="43" spans="2:18" x14ac:dyDescent="0.2">
      <c r="B43" s="166"/>
      <c r="C43" s="164"/>
      <c r="D43" s="279" t="s">
        <v>183</v>
      </c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5">
        <f t="shared" si="11"/>
        <v>0</v>
      </c>
    </row>
    <row r="44" spans="2:18" x14ac:dyDescent="0.2">
      <c r="B44" s="182"/>
      <c r="C44" s="280" t="s">
        <v>185</v>
      </c>
      <c r="D44" s="184"/>
      <c r="E44" s="290">
        <f>SUM(E41:E43)</f>
        <v>0</v>
      </c>
      <c r="F44" s="290">
        <f t="shared" ref="F44:P44" si="12">SUM(F41:F43)</f>
        <v>0</v>
      </c>
      <c r="G44" s="290">
        <f t="shared" si="12"/>
        <v>0</v>
      </c>
      <c r="H44" s="290">
        <f t="shared" si="12"/>
        <v>0</v>
      </c>
      <c r="I44" s="290">
        <f t="shared" si="12"/>
        <v>0</v>
      </c>
      <c r="J44" s="290">
        <f t="shared" si="12"/>
        <v>0</v>
      </c>
      <c r="K44" s="290">
        <f t="shared" si="12"/>
        <v>0</v>
      </c>
      <c r="L44" s="290">
        <f t="shared" si="12"/>
        <v>0</v>
      </c>
      <c r="M44" s="290">
        <f t="shared" si="12"/>
        <v>0</v>
      </c>
      <c r="N44" s="290">
        <f t="shared" si="12"/>
        <v>0</v>
      </c>
      <c r="O44" s="290">
        <f t="shared" si="12"/>
        <v>0</v>
      </c>
      <c r="P44" s="290">
        <f t="shared" si="12"/>
        <v>0</v>
      </c>
      <c r="Q44" s="290">
        <f>SUM(E44:P44)</f>
        <v>0</v>
      </c>
      <c r="R44" s="119"/>
    </row>
    <row r="45" spans="2:18" x14ac:dyDescent="0.2">
      <c r="B45" s="166"/>
      <c r="C45" s="278" t="s">
        <v>186</v>
      </c>
      <c r="D45" s="176"/>
      <c r="E45" s="296"/>
      <c r="F45" s="297"/>
      <c r="G45" s="297"/>
      <c r="H45" s="356"/>
      <c r="I45" s="297"/>
      <c r="J45" s="297"/>
      <c r="K45" s="297"/>
      <c r="L45" s="297"/>
      <c r="M45" s="297"/>
      <c r="N45" s="297"/>
      <c r="O45" s="297"/>
      <c r="P45" s="297"/>
      <c r="Q45" s="275"/>
      <c r="R45" s="119"/>
    </row>
    <row r="46" spans="2:18" x14ac:dyDescent="0.2">
      <c r="B46" s="166"/>
      <c r="C46" s="164"/>
      <c r="D46" s="279" t="s">
        <v>187</v>
      </c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5">
        <f>SUM(E46:P46)</f>
        <v>0</v>
      </c>
      <c r="R46" s="119"/>
    </row>
    <row r="47" spans="2:18" x14ac:dyDescent="0.2">
      <c r="B47" s="166"/>
      <c r="C47" s="164"/>
      <c r="D47" s="279" t="s">
        <v>188</v>
      </c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5">
        <f>SUM(E47:P47)</f>
        <v>0</v>
      </c>
      <c r="R47" s="119"/>
    </row>
    <row r="48" spans="2:18" x14ac:dyDescent="0.2">
      <c r="B48" s="182"/>
      <c r="C48" s="280" t="s">
        <v>189</v>
      </c>
      <c r="D48" s="184"/>
      <c r="E48" s="290">
        <f>SUM(E46:E47)</f>
        <v>0</v>
      </c>
      <c r="F48" s="290">
        <f t="shared" ref="F48:P48" si="13">SUM(F46:F47)</f>
        <v>0</v>
      </c>
      <c r="G48" s="290">
        <f t="shared" si="13"/>
        <v>0</v>
      </c>
      <c r="H48" s="290">
        <f t="shared" si="13"/>
        <v>0</v>
      </c>
      <c r="I48" s="290">
        <f t="shared" si="13"/>
        <v>0</v>
      </c>
      <c r="J48" s="290">
        <f t="shared" si="13"/>
        <v>0</v>
      </c>
      <c r="K48" s="290">
        <f t="shared" si="13"/>
        <v>0</v>
      </c>
      <c r="L48" s="290">
        <f t="shared" si="13"/>
        <v>0</v>
      </c>
      <c r="M48" s="290">
        <f t="shared" si="13"/>
        <v>0</v>
      </c>
      <c r="N48" s="290">
        <f t="shared" si="13"/>
        <v>0</v>
      </c>
      <c r="O48" s="290">
        <f t="shared" si="13"/>
        <v>0</v>
      </c>
      <c r="P48" s="290">
        <f t="shared" si="13"/>
        <v>0</v>
      </c>
      <c r="Q48" s="291">
        <f>SUM(E48:P48)</f>
        <v>0</v>
      </c>
      <c r="R48" s="119"/>
    </row>
    <row r="49" spans="2:18" x14ac:dyDescent="0.2">
      <c r="B49" s="166"/>
      <c r="C49" s="278" t="s">
        <v>154</v>
      </c>
      <c r="D49" s="176"/>
      <c r="E49" s="296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75"/>
      <c r="R49" s="119"/>
    </row>
    <row r="50" spans="2:18" x14ac:dyDescent="0.2">
      <c r="B50" s="166"/>
      <c r="C50" s="164"/>
      <c r="D50" s="279" t="s">
        <v>152</v>
      </c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5">
        <f>SUM(E50:P50)</f>
        <v>0</v>
      </c>
      <c r="R50" s="119"/>
    </row>
    <row r="51" spans="2:18" x14ac:dyDescent="0.2">
      <c r="B51" s="166"/>
      <c r="C51" s="164"/>
      <c r="D51" s="279" t="s">
        <v>190</v>
      </c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5">
        <f t="shared" ref="Q51:Q56" si="14">SUM(E51:P51)</f>
        <v>0</v>
      </c>
      <c r="R51" s="119"/>
    </row>
    <row r="52" spans="2:18" x14ac:dyDescent="0.2">
      <c r="B52" s="166"/>
      <c r="C52" s="164"/>
      <c r="D52" s="279" t="s">
        <v>191</v>
      </c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5">
        <f t="shared" si="14"/>
        <v>0</v>
      </c>
      <c r="R52" s="119"/>
    </row>
    <row r="53" spans="2:18" x14ac:dyDescent="0.2">
      <c r="B53" s="166"/>
      <c r="C53" s="164"/>
      <c r="D53" s="279" t="s">
        <v>155</v>
      </c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5">
        <f t="shared" si="14"/>
        <v>0</v>
      </c>
      <c r="R53" s="119"/>
    </row>
    <row r="54" spans="2:18" x14ac:dyDescent="0.2">
      <c r="B54" s="166"/>
      <c r="C54" s="164"/>
      <c r="D54" s="279" t="s">
        <v>156</v>
      </c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5">
        <f t="shared" si="14"/>
        <v>0</v>
      </c>
      <c r="R54" s="119"/>
    </row>
    <row r="55" spans="2:18" x14ac:dyDescent="0.2">
      <c r="B55" s="166"/>
      <c r="C55" s="164"/>
      <c r="D55" s="279" t="s">
        <v>192</v>
      </c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5">
        <f t="shared" si="14"/>
        <v>0</v>
      </c>
      <c r="R55" s="119"/>
    </row>
    <row r="56" spans="2:18" x14ac:dyDescent="0.2">
      <c r="B56" s="166"/>
      <c r="C56" s="164"/>
      <c r="D56" s="281" t="s">
        <v>193</v>
      </c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5">
        <f t="shared" si="14"/>
        <v>0</v>
      </c>
      <c r="R56" s="119"/>
    </row>
    <row r="57" spans="2:18" x14ac:dyDescent="0.2">
      <c r="B57" s="182"/>
      <c r="C57" s="280" t="s">
        <v>157</v>
      </c>
      <c r="D57" s="184"/>
      <c r="E57" s="290">
        <f>SUM(E50:E56)</f>
        <v>0</v>
      </c>
      <c r="F57" s="290">
        <f t="shared" ref="F57:P57" si="15">SUM(F50:F56)</f>
        <v>0</v>
      </c>
      <c r="G57" s="290">
        <f t="shared" si="15"/>
        <v>0</v>
      </c>
      <c r="H57" s="290">
        <f t="shared" si="15"/>
        <v>0</v>
      </c>
      <c r="I57" s="290">
        <f t="shared" si="15"/>
        <v>0</v>
      </c>
      <c r="J57" s="290">
        <f t="shared" si="15"/>
        <v>0</v>
      </c>
      <c r="K57" s="290">
        <f t="shared" si="15"/>
        <v>0</v>
      </c>
      <c r="L57" s="290">
        <f t="shared" si="15"/>
        <v>0</v>
      </c>
      <c r="M57" s="290">
        <f t="shared" si="15"/>
        <v>0</v>
      </c>
      <c r="N57" s="290">
        <f t="shared" si="15"/>
        <v>0</v>
      </c>
      <c r="O57" s="290">
        <f t="shared" si="15"/>
        <v>0</v>
      </c>
      <c r="P57" s="290">
        <f t="shared" si="15"/>
        <v>0</v>
      </c>
      <c r="Q57" s="291">
        <f>SUM(E57:P57)</f>
        <v>0</v>
      </c>
      <c r="R57" s="119"/>
    </row>
    <row r="58" spans="2:18" x14ac:dyDescent="0.2">
      <c r="B58" s="166"/>
      <c r="C58" s="278" t="s">
        <v>158</v>
      </c>
      <c r="D58" s="176"/>
      <c r="E58" s="296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75"/>
      <c r="R58" s="119"/>
    </row>
    <row r="59" spans="2:18" x14ac:dyDescent="0.2">
      <c r="B59" s="166"/>
      <c r="C59" s="164"/>
      <c r="D59" s="279" t="s">
        <v>119</v>
      </c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5">
        <f>SUM(E59:P59)</f>
        <v>0</v>
      </c>
      <c r="R59" s="119"/>
    </row>
    <row r="60" spans="2:18" x14ac:dyDescent="0.2">
      <c r="B60" s="166"/>
      <c r="C60" s="164"/>
      <c r="D60" s="279" t="s">
        <v>159</v>
      </c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5">
        <f t="shared" ref="Q60:Q64" si="16">SUM(E60:P60)</f>
        <v>0</v>
      </c>
      <c r="R60" s="119"/>
    </row>
    <row r="61" spans="2:18" x14ac:dyDescent="0.2">
      <c r="B61" s="166"/>
      <c r="C61" s="164"/>
      <c r="D61" s="279" t="s">
        <v>160</v>
      </c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5">
        <f t="shared" si="16"/>
        <v>0</v>
      </c>
      <c r="R61" s="119"/>
    </row>
    <row r="62" spans="2:18" x14ac:dyDescent="0.2">
      <c r="B62" s="166"/>
      <c r="C62" s="164"/>
      <c r="D62" s="279" t="s">
        <v>161</v>
      </c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5">
        <f t="shared" si="16"/>
        <v>0</v>
      </c>
      <c r="R62" s="119"/>
    </row>
    <row r="63" spans="2:18" x14ac:dyDescent="0.2">
      <c r="B63" s="166"/>
      <c r="C63" s="164"/>
      <c r="D63" s="279" t="s">
        <v>162</v>
      </c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5">
        <f t="shared" si="16"/>
        <v>0</v>
      </c>
      <c r="R63" s="119"/>
    </row>
    <row r="64" spans="2:18" x14ac:dyDescent="0.2">
      <c r="B64" s="166"/>
      <c r="C64" s="164"/>
      <c r="D64" s="279" t="s">
        <v>163</v>
      </c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5">
        <f t="shared" si="16"/>
        <v>0</v>
      </c>
      <c r="R64" s="119"/>
    </row>
    <row r="65" spans="2:18" x14ac:dyDescent="0.2">
      <c r="B65" s="182"/>
      <c r="C65" s="280" t="s">
        <v>164</v>
      </c>
      <c r="D65" s="184"/>
      <c r="E65" s="290">
        <f>SUM(E59:E64)</f>
        <v>0</v>
      </c>
      <c r="F65" s="290">
        <f t="shared" ref="F65:P65" si="17">SUM(F59:F64)</f>
        <v>0</v>
      </c>
      <c r="G65" s="290">
        <f t="shared" si="17"/>
        <v>0</v>
      </c>
      <c r="H65" s="290">
        <f t="shared" si="17"/>
        <v>0</v>
      </c>
      <c r="I65" s="290">
        <f t="shared" si="17"/>
        <v>0</v>
      </c>
      <c r="J65" s="290">
        <f t="shared" si="17"/>
        <v>0</v>
      </c>
      <c r="K65" s="290">
        <f t="shared" si="17"/>
        <v>0</v>
      </c>
      <c r="L65" s="290">
        <f t="shared" si="17"/>
        <v>0</v>
      </c>
      <c r="M65" s="290">
        <f t="shared" si="17"/>
        <v>0</v>
      </c>
      <c r="N65" s="290">
        <f t="shared" si="17"/>
        <v>0</v>
      </c>
      <c r="O65" s="290">
        <f t="shared" si="17"/>
        <v>0</v>
      </c>
      <c r="P65" s="290">
        <f t="shared" si="17"/>
        <v>0</v>
      </c>
      <c r="Q65" s="290">
        <f>SUM(E65:P65)</f>
        <v>0</v>
      </c>
      <c r="R65" s="119"/>
    </row>
    <row r="66" spans="2:18" x14ac:dyDescent="0.2">
      <c r="B66" s="166"/>
      <c r="C66" s="278" t="s">
        <v>165</v>
      </c>
      <c r="D66" s="176"/>
      <c r="E66" s="296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75"/>
      <c r="R66" s="119"/>
    </row>
    <row r="67" spans="2:18" x14ac:dyDescent="0.2">
      <c r="B67" s="166"/>
      <c r="C67" s="164"/>
      <c r="D67" s="279" t="s">
        <v>166</v>
      </c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5">
        <f>SUM(E67:P67)</f>
        <v>0</v>
      </c>
      <c r="R67" s="119"/>
    </row>
    <row r="68" spans="2:18" x14ac:dyDescent="0.2">
      <c r="B68" s="166"/>
      <c r="C68" s="164"/>
      <c r="D68" s="279" t="s">
        <v>167</v>
      </c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5">
        <f t="shared" ref="Q68:Q69" si="18">SUM(E68:P68)</f>
        <v>0</v>
      </c>
      <c r="R68" s="119"/>
    </row>
    <row r="69" spans="2:18" x14ac:dyDescent="0.2">
      <c r="B69" s="166"/>
      <c r="C69" s="164"/>
      <c r="D69" s="279" t="s">
        <v>168</v>
      </c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5">
        <f t="shared" si="18"/>
        <v>0</v>
      </c>
      <c r="R69" s="119"/>
    </row>
    <row r="70" spans="2:18" x14ac:dyDescent="0.2">
      <c r="B70" s="182"/>
      <c r="C70" s="280" t="s">
        <v>169</v>
      </c>
      <c r="D70" s="184"/>
      <c r="E70" s="290">
        <f>SUM(E67:E69)</f>
        <v>0</v>
      </c>
      <c r="F70" s="290">
        <f t="shared" ref="F70:P70" si="19">SUM(F67:F69)</f>
        <v>0</v>
      </c>
      <c r="G70" s="290">
        <f t="shared" si="19"/>
        <v>0</v>
      </c>
      <c r="H70" s="290">
        <f t="shared" si="19"/>
        <v>0</v>
      </c>
      <c r="I70" s="290">
        <f t="shared" si="19"/>
        <v>0</v>
      </c>
      <c r="J70" s="290">
        <f t="shared" si="19"/>
        <v>0</v>
      </c>
      <c r="K70" s="290">
        <f t="shared" si="19"/>
        <v>0</v>
      </c>
      <c r="L70" s="290">
        <f t="shared" si="19"/>
        <v>0</v>
      </c>
      <c r="M70" s="290">
        <f t="shared" si="19"/>
        <v>0</v>
      </c>
      <c r="N70" s="290">
        <f t="shared" si="19"/>
        <v>0</v>
      </c>
      <c r="O70" s="290">
        <f t="shared" si="19"/>
        <v>0</v>
      </c>
      <c r="P70" s="290">
        <f t="shared" si="19"/>
        <v>0</v>
      </c>
      <c r="Q70" s="290">
        <f>SUM(E70:P70)</f>
        <v>0</v>
      </c>
      <c r="R70" s="119"/>
    </row>
    <row r="71" spans="2:18" x14ac:dyDescent="0.2">
      <c r="B71" s="166"/>
      <c r="C71" s="278" t="s">
        <v>170</v>
      </c>
      <c r="D71" s="176"/>
      <c r="E71" s="296"/>
      <c r="F71" s="356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75"/>
      <c r="R71" s="119"/>
    </row>
    <row r="72" spans="2:18" x14ac:dyDescent="0.2">
      <c r="B72" s="166"/>
      <c r="C72" s="164"/>
      <c r="D72" s="279" t="s">
        <v>171</v>
      </c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5">
        <f>SUM(E72:P72)</f>
        <v>0</v>
      </c>
      <c r="R72" s="119"/>
    </row>
    <row r="73" spans="2:18" x14ac:dyDescent="0.2">
      <c r="B73" s="166"/>
      <c r="C73" s="164"/>
      <c r="D73" s="279" t="s">
        <v>91</v>
      </c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5">
        <f t="shared" ref="Q73:Q85" si="20">SUM(E73:P73)</f>
        <v>0</v>
      </c>
      <c r="R73" s="119"/>
    </row>
    <row r="74" spans="2:18" x14ac:dyDescent="0.2">
      <c r="B74" s="166"/>
      <c r="C74" s="164"/>
      <c r="D74" s="279" t="s">
        <v>172</v>
      </c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5">
        <f t="shared" si="20"/>
        <v>0</v>
      </c>
      <c r="R74" s="119"/>
    </row>
    <row r="75" spans="2:18" x14ac:dyDescent="0.2">
      <c r="B75" s="166"/>
      <c r="C75" s="164"/>
      <c r="D75" s="279" t="s">
        <v>173</v>
      </c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5">
        <f t="shared" si="20"/>
        <v>0</v>
      </c>
      <c r="R75" s="119"/>
    </row>
    <row r="76" spans="2:18" x14ac:dyDescent="0.2">
      <c r="B76" s="166"/>
      <c r="C76" s="164"/>
      <c r="D76" s="279" t="s">
        <v>174</v>
      </c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5">
        <f t="shared" si="20"/>
        <v>0</v>
      </c>
    </row>
    <row r="77" spans="2:18" x14ac:dyDescent="0.2">
      <c r="B77" s="166"/>
      <c r="C77" s="164"/>
      <c r="D77" s="279" t="s">
        <v>196</v>
      </c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5">
        <f t="shared" si="20"/>
        <v>0</v>
      </c>
    </row>
    <row r="78" spans="2:18" x14ac:dyDescent="0.2">
      <c r="B78" s="166"/>
      <c r="C78" s="164"/>
      <c r="D78" s="279" t="s">
        <v>194</v>
      </c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5">
        <f t="shared" si="20"/>
        <v>0</v>
      </c>
    </row>
    <row r="79" spans="2:18" x14ac:dyDescent="0.2">
      <c r="B79" s="166"/>
      <c r="C79" s="164"/>
      <c r="D79" s="279" t="s">
        <v>175</v>
      </c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5">
        <f t="shared" si="20"/>
        <v>0</v>
      </c>
    </row>
    <row r="80" spans="2:18" x14ac:dyDescent="0.2">
      <c r="B80" s="166"/>
      <c r="C80" s="164"/>
      <c r="D80" s="279" t="s">
        <v>176</v>
      </c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5">
        <f t="shared" si="20"/>
        <v>0</v>
      </c>
    </row>
    <row r="81" spans="1:18" x14ac:dyDescent="0.2">
      <c r="B81" s="166"/>
      <c r="C81" s="164"/>
      <c r="D81" s="279" t="s">
        <v>177</v>
      </c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5">
        <f t="shared" si="20"/>
        <v>0</v>
      </c>
    </row>
    <row r="82" spans="1:18" x14ac:dyDescent="0.2">
      <c r="B82" s="166"/>
      <c r="C82" s="164"/>
      <c r="D82" s="279" t="s">
        <v>178</v>
      </c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5">
        <f t="shared" si="20"/>
        <v>0</v>
      </c>
    </row>
    <row r="83" spans="1:18" x14ac:dyDescent="0.2">
      <c r="B83" s="166"/>
      <c r="C83" s="164"/>
      <c r="D83" s="279" t="s">
        <v>195</v>
      </c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5">
        <f t="shared" si="20"/>
        <v>0</v>
      </c>
    </row>
    <row r="84" spans="1:18" x14ac:dyDescent="0.2">
      <c r="B84" s="182"/>
      <c r="C84" s="280" t="s">
        <v>179</v>
      </c>
      <c r="D84" s="184"/>
      <c r="E84" s="290">
        <f t="shared" ref="E84:O84" si="21">SUM(E72:E83)</f>
        <v>0</v>
      </c>
      <c r="F84" s="290">
        <f t="shared" si="21"/>
        <v>0</v>
      </c>
      <c r="G84" s="290">
        <f t="shared" si="21"/>
        <v>0</v>
      </c>
      <c r="H84" s="290">
        <f t="shared" si="21"/>
        <v>0</v>
      </c>
      <c r="I84" s="290">
        <f t="shared" si="21"/>
        <v>0</v>
      </c>
      <c r="J84" s="290">
        <f t="shared" si="21"/>
        <v>0</v>
      </c>
      <c r="K84" s="290">
        <f t="shared" si="21"/>
        <v>0</v>
      </c>
      <c r="L84" s="290">
        <f t="shared" si="21"/>
        <v>0</v>
      </c>
      <c r="M84" s="290">
        <f t="shared" si="21"/>
        <v>0</v>
      </c>
      <c r="N84" s="290">
        <f t="shared" si="21"/>
        <v>0</v>
      </c>
      <c r="O84" s="290">
        <f t="shared" si="21"/>
        <v>0</v>
      </c>
      <c r="P84" s="290">
        <f>SUM(P72:P83)</f>
        <v>0</v>
      </c>
      <c r="Q84" s="290">
        <f>SUM(E84:P84)</f>
        <v>0</v>
      </c>
    </row>
    <row r="85" spans="1:18" x14ac:dyDescent="0.2">
      <c r="B85" s="166"/>
      <c r="C85" s="177" t="s">
        <v>109</v>
      </c>
      <c r="D85" s="1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5">
        <f t="shared" si="20"/>
        <v>0</v>
      </c>
    </row>
    <row r="86" spans="1:18" s="124" customFormat="1" x14ac:dyDescent="0.2">
      <c r="A86" s="188"/>
      <c r="B86" s="179" t="s">
        <v>120</v>
      </c>
      <c r="C86" s="180"/>
      <c r="D86" s="181"/>
      <c r="E86" s="357">
        <f>SUM(E26+E31+E85,E84,E70,E65,E57,E48,E44,E39)</f>
        <v>0</v>
      </c>
      <c r="F86" s="357">
        <f t="shared" ref="F86:P86" si="22">SUM(F26+F31+F85,F84,F70,F65,F57,F48,F44,F39)</f>
        <v>0</v>
      </c>
      <c r="G86" s="357">
        <f t="shared" si="22"/>
        <v>0</v>
      </c>
      <c r="H86" s="357">
        <f t="shared" si="22"/>
        <v>0</v>
      </c>
      <c r="I86" s="357">
        <f t="shared" si="22"/>
        <v>0</v>
      </c>
      <c r="J86" s="357">
        <f t="shared" si="22"/>
        <v>0</v>
      </c>
      <c r="K86" s="357">
        <f t="shared" si="22"/>
        <v>0</v>
      </c>
      <c r="L86" s="357">
        <f t="shared" si="22"/>
        <v>0</v>
      </c>
      <c r="M86" s="357">
        <f t="shared" si="22"/>
        <v>0</v>
      </c>
      <c r="N86" s="357">
        <f t="shared" si="22"/>
        <v>0</v>
      </c>
      <c r="O86" s="357">
        <f t="shared" si="22"/>
        <v>0</v>
      </c>
      <c r="P86" s="357">
        <f t="shared" si="22"/>
        <v>0</v>
      </c>
      <c r="Q86" s="357">
        <f>SUM(Q26+Q31+Q85,Q84,Q70,Q65,Q57,Q48,Q44,Q39)</f>
        <v>0</v>
      </c>
      <c r="R86" s="125"/>
    </row>
    <row r="87" spans="1:18" x14ac:dyDescent="0.2">
      <c r="B87" s="172" t="s">
        <v>114</v>
      </c>
      <c r="C87" s="164"/>
      <c r="D87" s="176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275">
        <f>SUM(E87:P87)</f>
        <v>0</v>
      </c>
    </row>
    <row r="88" spans="1:18" s="124" customFormat="1" x14ac:dyDescent="0.2">
      <c r="B88" s="179" t="s">
        <v>122</v>
      </c>
      <c r="C88" s="180"/>
      <c r="D88" s="181"/>
      <c r="E88" s="357">
        <f>E18-E86-E87</f>
        <v>0</v>
      </c>
      <c r="F88" s="357">
        <f t="shared" ref="F88:P88" si="23">F18-F86-F87</f>
        <v>0</v>
      </c>
      <c r="G88" s="357">
        <f t="shared" si="23"/>
        <v>0</v>
      </c>
      <c r="H88" s="357">
        <f t="shared" si="23"/>
        <v>0</v>
      </c>
      <c r="I88" s="357">
        <f t="shared" si="23"/>
        <v>0</v>
      </c>
      <c r="J88" s="357">
        <f t="shared" si="23"/>
        <v>0</v>
      </c>
      <c r="K88" s="357">
        <f t="shared" si="23"/>
        <v>0</v>
      </c>
      <c r="L88" s="357">
        <f t="shared" si="23"/>
        <v>0</v>
      </c>
      <c r="M88" s="357">
        <f t="shared" si="23"/>
        <v>0</v>
      </c>
      <c r="N88" s="357">
        <f t="shared" si="23"/>
        <v>0</v>
      </c>
      <c r="O88" s="357">
        <f t="shared" si="23"/>
        <v>0</v>
      </c>
      <c r="P88" s="357">
        <f t="shared" si="23"/>
        <v>0</v>
      </c>
      <c r="Q88" s="357">
        <f>Q18-Q86-Q87</f>
        <v>0</v>
      </c>
      <c r="R88" s="125"/>
    </row>
    <row r="89" spans="1:18" x14ac:dyDescent="0.2">
      <c r="B89" s="172"/>
      <c r="C89" s="164"/>
      <c r="D89" s="176"/>
      <c r="E89" s="289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</row>
    <row r="90" spans="1:18" x14ac:dyDescent="0.2">
      <c r="B90" s="172" t="s">
        <v>123</v>
      </c>
      <c r="C90" s="164"/>
      <c r="D90" s="176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5">
        <f t="shared" ref="Q90:Q93" si="24">SUM(E90:P90)</f>
        <v>0</v>
      </c>
    </row>
    <row r="91" spans="1:18" x14ac:dyDescent="0.2">
      <c r="B91" s="172" t="s">
        <v>124</v>
      </c>
      <c r="C91" s="164"/>
      <c r="D91" s="176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5">
        <f t="shared" si="24"/>
        <v>0</v>
      </c>
    </row>
    <row r="92" spans="1:18" x14ac:dyDescent="0.2">
      <c r="B92" s="172" t="s">
        <v>49</v>
      </c>
      <c r="C92" s="164"/>
      <c r="D92" s="176"/>
      <c r="E92" s="387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275">
        <f t="shared" si="24"/>
        <v>0</v>
      </c>
      <c r="R92" s="133"/>
    </row>
    <row r="93" spans="1:18" x14ac:dyDescent="0.2">
      <c r="B93" s="172" t="s">
        <v>658</v>
      </c>
      <c r="C93" s="164"/>
      <c r="D93" s="176"/>
      <c r="E93" s="387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275">
        <f t="shared" si="24"/>
        <v>0</v>
      </c>
    </row>
    <row r="94" spans="1:18" s="124" customFormat="1" x14ac:dyDescent="0.2">
      <c r="B94" s="173" t="s">
        <v>125</v>
      </c>
      <c r="C94" s="174"/>
      <c r="D94" s="175"/>
      <c r="E94" s="292">
        <f>(E88+E90-E91-E92-E93)</f>
        <v>0</v>
      </c>
      <c r="F94" s="292">
        <f t="shared" ref="F94:P94" si="25">(F88+F90-F91-F92-F93)</f>
        <v>0</v>
      </c>
      <c r="G94" s="292">
        <f t="shared" si="25"/>
        <v>0</v>
      </c>
      <c r="H94" s="292">
        <f t="shared" si="25"/>
        <v>0</v>
      </c>
      <c r="I94" s="292">
        <f t="shared" si="25"/>
        <v>0</v>
      </c>
      <c r="J94" s="292">
        <f t="shared" si="25"/>
        <v>0</v>
      </c>
      <c r="K94" s="292">
        <f t="shared" si="25"/>
        <v>0</v>
      </c>
      <c r="L94" s="292">
        <f t="shared" si="25"/>
        <v>0</v>
      </c>
      <c r="M94" s="292">
        <f t="shared" si="25"/>
        <v>0</v>
      </c>
      <c r="N94" s="292">
        <f t="shared" si="25"/>
        <v>0</v>
      </c>
      <c r="O94" s="292">
        <f t="shared" si="25"/>
        <v>0</v>
      </c>
      <c r="P94" s="292">
        <f t="shared" si="25"/>
        <v>0</v>
      </c>
      <c r="Q94" s="293">
        <f>SUM(E94:P94)</f>
        <v>0</v>
      </c>
      <c r="R94" s="125"/>
    </row>
    <row r="95" spans="1:18" s="124" customFormat="1" x14ac:dyDescent="0.2">
      <c r="B95" s="178"/>
      <c r="C95" s="174"/>
      <c r="D95" s="175"/>
      <c r="E95" s="300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25"/>
    </row>
    <row r="96" spans="1:18" x14ac:dyDescent="0.2">
      <c r="B96" s="178" t="s">
        <v>30</v>
      </c>
      <c r="C96" s="164"/>
      <c r="D96" s="176"/>
      <c r="E96" s="289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</row>
    <row r="97" spans="2:18" x14ac:dyDescent="0.2">
      <c r="B97" s="172" t="s">
        <v>30</v>
      </c>
      <c r="C97" s="164"/>
      <c r="D97" s="176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275">
        <f>SUM(E97:P97)</f>
        <v>0</v>
      </c>
    </row>
    <row r="98" spans="2:18" s="124" customFormat="1" x14ac:dyDescent="0.2">
      <c r="B98" s="185" t="s">
        <v>657</v>
      </c>
      <c r="C98" s="186"/>
      <c r="D98" s="187"/>
      <c r="E98" s="287">
        <f t="shared" ref="E98:P98" si="26">SUM(E97:E97)</f>
        <v>0</v>
      </c>
      <c r="F98" s="288">
        <f t="shared" si="26"/>
        <v>0</v>
      </c>
      <c r="G98" s="288">
        <f t="shared" si="26"/>
        <v>0</v>
      </c>
      <c r="H98" s="288">
        <f t="shared" si="26"/>
        <v>0</v>
      </c>
      <c r="I98" s="288">
        <f t="shared" si="26"/>
        <v>0</v>
      </c>
      <c r="J98" s="288">
        <f t="shared" si="26"/>
        <v>0</v>
      </c>
      <c r="K98" s="288">
        <f t="shared" si="26"/>
        <v>0</v>
      </c>
      <c r="L98" s="288">
        <f t="shared" si="26"/>
        <v>0</v>
      </c>
      <c r="M98" s="288">
        <f t="shared" si="26"/>
        <v>0</v>
      </c>
      <c r="N98" s="288">
        <f t="shared" si="26"/>
        <v>0</v>
      </c>
      <c r="O98" s="288">
        <f t="shared" si="26"/>
        <v>0</v>
      </c>
      <c r="P98" s="288">
        <f t="shared" si="26"/>
        <v>0</v>
      </c>
      <c r="Q98" s="288">
        <f>SUM(E98:P98)</f>
        <v>0</v>
      </c>
      <c r="R98" s="125"/>
    </row>
    <row r="99" spans="2:18" x14ac:dyDescent="0.2">
      <c r="B99" s="172"/>
      <c r="C99" s="164"/>
      <c r="D99" s="176"/>
      <c r="E99" s="289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</row>
    <row r="100" spans="2:18" x14ac:dyDescent="0.2">
      <c r="B100" s="185" t="s">
        <v>126</v>
      </c>
      <c r="C100" s="183"/>
      <c r="D100" s="184"/>
      <c r="E100" s="288">
        <f>(E94-E98)</f>
        <v>0</v>
      </c>
      <c r="F100" s="288">
        <f t="shared" ref="F100:P100" si="27">(F94-F98)</f>
        <v>0</v>
      </c>
      <c r="G100" s="288">
        <f t="shared" si="27"/>
        <v>0</v>
      </c>
      <c r="H100" s="288">
        <f t="shared" si="27"/>
        <v>0</v>
      </c>
      <c r="I100" s="288">
        <f t="shared" si="27"/>
        <v>0</v>
      </c>
      <c r="J100" s="288">
        <f t="shared" si="27"/>
        <v>0</v>
      </c>
      <c r="K100" s="288">
        <f t="shared" si="27"/>
        <v>0</v>
      </c>
      <c r="L100" s="288">
        <f t="shared" si="27"/>
        <v>0</v>
      </c>
      <c r="M100" s="288">
        <f t="shared" si="27"/>
        <v>0</v>
      </c>
      <c r="N100" s="288">
        <f t="shared" si="27"/>
        <v>0</v>
      </c>
      <c r="O100" s="288">
        <f t="shared" si="27"/>
        <v>0</v>
      </c>
      <c r="P100" s="288">
        <f t="shared" si="27"/>
        <v>0</v>
      </c>
      <c r="Q100" s="288">
        <f>SUM(E100:P100)</f>
        <v>0</v>
      </c>
    </row>
    <row r="101" spans="2:18" x14ac:dyDescent="0.2">
      <c r="B101" s="185" t="s">
        <v>127</v>
      </c>
      <c r="C101" s="183"/>
      <c r="D101" s="184"/>
      <c r="E101" s="287">
        <f>(E100)</f>
        <v>0</v>
      </c>
      <c r="F101" s="288">
        <f>(E101+F100)</f>
        <v>0</v>
      </c>
      <c r="G101" s="288">
        <f t="shared" ref="G101:P101" si="28">(F101+G100)</f>
        <v>0</v>
      </c>
      <c r="H101" s="288">
        <f t="shared" si="28"/>
        <v>0</v>
      </c>
      <c r="I101" s="288">
        <f t="shared" si="28"/>
        <v>0</v>
      </c>
      <c r="J101" s="288">
        <f t="shared" si="28"/>
        <v>0</v>
      </c>
      <c r="K101" s="288">
        <f t="shared" si="28"/>
        <v>0</v>
      </c>
      <c r="L101" s="288">
        <f t="shared" si="28"/>
        <v>0</v>
      </c>
      <c r="M101" s="288">
        <f t="shared" si="28"/>
        <v>0</v>
      </c>
      <c r="N101" s="288">
        <f t="shared" si="28"/>
        <v>0</v>
      </c>
      <c r="O101" s="288">
        <f t="shared" si="28"/>
        <v>0</v>
      </c>
      <c r="P101" s="288">
        <f t="shared" si="28"/>
        <v>0</v>
      </c>
      <c r="Q101" s="301"/>
    </row>
    <row r="103" spans="2:18" x14ac:dyDescent="0.2"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</row>
    <row r="104" spans="2:18" x14ac:dyDescent="0.2">
      <c r="B104" s="129"/>
      <c r="E104" s="128"/>
      <c r="F104" s="142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</row>
    <row r="105" spans="2:18" x14ac:dyDescent="0.2">
      <c r="B105" s="129"/>
    </row>
    <row r="106" spans="2:18" ht="12.75" customHeight="1" x14ac:dyDescent="0.2">
      <c r="F106" s="130"/>
      <c r="G106" s="118"/>
      <c r="H106" s="118"/>
    </row>
    <row r="108" spans="2:18" s="124" customFormat="1" x14ac:dyDescent="0.2">
      <c r="B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25"/>
    </row>
    <row r="110" spans="2:18" s="124" customFormat="1" x14ac:dyDescent="0.2">
      <c r="B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25"/>
    </row>
    <row r="111" spans="2:18" s="124" customFormat="1" x14ac:dyDescent="0.2">
      <c r="B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25"/>
    </row>
  </sheetData>
  <sheetProtection algorithmName="SHA-512" hashValue="63T6l4vOZjEJ3zjoHxRLDSL6PPOYjQxuUlOy0X6T2TcIfy5niXei4jl8QW0kXDEcWUtotAo3BadLmnNskUphSQ==" saltValue="Ln+3ALI0Vu5y7Ti9hTzxGA==" spinCount="100000" sheet="1" selectLockedCells="1"/>
  <mergeCells count="5">
    <mergeCell ref="B18:D18"/>
    <mergeCell ref="B10:D10"/>
    <mergeCell ref="E2:Q2"/>
    <mergeCell ref="B9:D9"/>
    <mergeCell ref="B3:D3"/>
  </mergeCells>
  <conditionalFormatting sqref="F6">
    <cfRule type="expression" dxfId="162" priority="210">
      <formula>#REF!&gt;$F$3</formula>
    </cfRule>
  </conditionalFormatting>
  <conditionalFormatting sqref="F12">
    <cfRule type="expression" dxfId="161" priority="207">
      <formula>#REF!&gt;$F$3</formula>
    </cfRule>
  </conditionalFormatting>
  <conditionalFormatting sqref="F13">
    <cfRule type="expression" dxfId="160" priority="206">
      <formula>#REF!&gt;$F$3</formula>
    </cfRule>
  </conditionalFormatting>
  <conditionalFormatting sqref="F14">
    <cfRule type="expression" dxfId="159" priority="205">
      <formula>#REF!&gt;$F$3</formula>
    </cfRule>
  </conditionalFormatting>
  <conditionalFormatting sqref="F16">
    <cfRule type="expression" dxfId="158" priority="204">
      <formula>#REF!&gt;$F$3</formula>
    </cfRule>
  </conditionalFormatting>
  <conditionalFormatting sqref="G6">
    <cfRule type="expression" dxfId="157" priority="203">
      <formula>#REF!&gt;$G$3</formula>
    </cfRule>
  </conditionalFormatting>
  <conditionalFormatting sqref="G7">
    <cfRule type="expression" dxfId="156" priority="202">
      <formula>#REF!&gt;$G$3</formula>
    </cfRule>
  </conditionalFormatting>
  <conditionalFormatting sqref="G8">
    <cfRule type="expression" dxfId="155" priority="201">
      <formula>#REF!&gt;$G$3</formula>
    </cfRule>
  </conditionalFormatting>
  <conditionalFormatting sqref="G12">
    <cfRule type="expression" dxfId="154" priority="196">
      <formula>#REF!&gt;$G$3</formula>
    </cfRule>
  </conditionalFormatting>
  <conditionalFormatting sqref="G13">
    <cfRule type="expression" dxfId="153" priority="195">
      <formula>#REF!&gt;$G$3</formula>
    </cfRule>
  </conditionalFormatting>
  <conditionalFormatting sqref="G14">
    <cfRule type="expression" dxfId="152" priority="194">
      <formula>#REF!&gt;$G$3</formula>
    </cfRule>
  </conditionalFormatting>
  <conditionalFormatting sqref="G16">
    <cfRule type="expression" dxfId="151" priority="193">
      <formula>#REF!&gt;$G$3</formula>
    </cfRule>
  </conditionalFormatting>
  <conditionalFormatting sqref="H6">
    <cfRule type="expression" dxfId="150" priority="192">
      <formula>#REF!&gt;$H$3</formula>
    </cfRule>
  </conditionalFormatting>
  <conditionalFormatting sqref="H12">
    <cfRule type="expression" dxfId="149" priority="189">
      <formula>#REF!&gt;$H$3</formula>
    </cfRule>
  </conditionalFormatting>
  <conditionalFormatting sqref="H13">
    <cfRule type="expression" dxfId="148" priority="188">
      <formula>#REF!&gt;$H$3</formula>
    </cfRule>
  </conditionalFormatting>
  <conditionalFormatting sqref="H14">
    <cfRule type="expression" dxfId="147" priority="187">
      <formula>#REF!&gt;$H$3</formula>
    </cfRule>
  </conditionalFormatting>
  <conditionalFormatting sqref="H16">
    <cfRule type="expression" dxfId="146" priority="186">
      <formula>#REF!&gt;$H$3</formula>
    </cfRule>
  </conditionalFormatting>
  <conditionalFormatting sqref="I7">
    <cfRule type="expression" dxfId="145" priority="184">
      <formula>#REF!&gt;$I$3</formula>
    </cfRule>
  </conditionalFormatting>
  <conditionalFormatting sqref="I8">
    <cfRule type="expression" dxfId="144" priority="183">
      <formula>#REF!&gt;$I$3</formula>
    </cfRule>
  </conditionalFormatting>
  <conditionalFormatting sqref="I12">
    <cfRule type="expression" dxfId="143" priority="182">
      <formula>#REF!&gt;$I$3</formula>
    </cfRule>
  </conditionalFormatting>
  <conditionalFormatting sqref="I13">
    <cfRule type="expression" dxfId="142" priority="181">
      <formula>#REF!&gt;$I$3</formula>
    </cfRule>
  </conditionalFormatting>
  <conditionalFormatting sqref="I14">
    <cfRule type="expression" dxfId="141" priority="180">
      <formula>#REF!&gt;$I$3</formula>
    </cfRule>
  </conditionalFormatting>
  <conditionalFormatting sqref="I16">
    <cfRule type="expression" dxfId="140" priority="179">
      <formula>#REF!&gt;$I$3</formula>
    </cfRule>
  </conditionalFormatting>
  <conditionalFormatting sqref="I33:I38">
    <cfRule type="expression" dxfId="139" priority="178">
      <formula>#REF!&gt;$I$3</formula>
    </cfRule>
  </conditionalFormatting>
  <conditionalFormatting sqref="I41:I43">
    <cfRule type="expression" dxfId="138" priority="177">
      <formula>#REF!&gt;$I$3</formula>
    </cfRule>
  </conditionalFormatting>
  <conditionalFormatting sqref="I46:I47">
    <cfRule type="expression" dxfId="137" priority="176">
      <formula>#REF!&gt;$I$3</formula>
    </cfRule>
  </conditionalFormatting>
  <conditionalFormatting sqref="I50:I56">
    <cfRule type="expression" dxfId="136" priority="175">
      <formula>#REF!&gt;$I$3</formula>
    </cfRule>
  </conditionalFormatting>
  <conditionalFormatting sqref="I59:I64">
    <cfRule type="expression" dxfId="135" priority="174">
      <formula>#REF!&gt;$I$3</formula>
    </cfRule>
  </conditionalFormatting>
  <conditionalFormatting sqref="I67:I69">
    <cfRule type="expression" dxfId="134" priority="173">
      <formula>#REF!&gt;$I$3</formula>
    </cfRule>
  </conditionalFormatting>
  <conditionalFormatting sqref="I72:I83">
    <cfRule type="expression" dxfId="133" priority="172">
      <formula>#REF!&gt;$I$3</formula>
    </cfRule>
  </conditionalFormatting>
  <conditionalFormatting sqref="I85">
    <cfRule type="expression" dxfId="132" priority="171">
      <formula>#REF!&gt;$I$3</formula>
    </cfRule>
  </conditionalFormatting>
  <conditionalFormatting sqref="I90:I91">
    <cfRule type="expression" dxfId="131" priority="170">
      <formula>#REF!&gt;$I$3</formula>
    </cfRule>
  </conditionalFormatting>
  <conditionalFormatting sqref="F7:F8">
    <cfRule type="expression" dxfId="130" priority="158">
      <formula>#REF!&gt;$F$3</formula>
    </cfRule>
  </conditionalFormatting>
  <conditionalFormatting sqref="F33:F38">
    <cfRule type="expression" dxfId="129" priority="157">
      <formula>#REF!&gt;$F$3</formula>
    </cfRule>
  </conditionalFormatting>
  <conditionalFormatting sqref="F41:F43">
    <cfRule type="expression" dxfId="128" priority="156">
      <formula>#REF!&gt;$F$3</formula>
    </cfRule>
  </conditionalFormatting>
  <conditionalFormatting sqref="F46:F47">
    <cfRule type="expression" dxfId="127" priority="155">
      <formula>#REF!&gt;$F$3</formula>
    </cfRule>
  </conditionalFormatting>
  <conditionalFormatting sqref="F50:F56">
    <cfRule type="expression" dxfId="126" priority="154">
      <formula>#REF!&gt;$F$3</formula>
    </cfRule>
  </conditionalFormatting>
  <conditionalFormatting sqref="F59:F64">
    <cfRule type="expression" dxfId="125" priority="153">
      <formula>#REF!&gt;$F$3</formula>
    </cfRule>
  </conditionalFormatting>
  <conditionalFormatting sqref="F67:F69">
    <cfRule type="expression" dxfId="124" priority="152">
      <formula>#REF!&gt;$F$3</formula>
    </cfRule>
  </conditionalFormatting>
  <conditionalFormatting sqref="F72:F83">
    <cfRule type="expression" dxfId="123" priority="151">
      <formula>#REF!&gt;$F$3</formula>
    </cfRule>
  </conditionalFormatting>
  <conditionalFormatting sqref="F85">
    <cfRule type="expression" dxfId="122" priority="150">
      <formula>#REF!&gt;$F$3</formula>
    </cfRule>
  </conditionalFormatting>
  <conditionalFormatting sqref="F90:F91">
    <cfRule type="expression" dxfId="121" priority="149">
      <formula>#REF!&gt;$F$3</formula>
    </cfRule>
  </conditionalFormatting>
  <conditionalFormatting sqref="G33:G38">
    <cfRule type="expression" dxfId="120" priority="147">
      <formula>#REF!&gt;$G$3</formula>
    </cfRule>
  </conditionalFormatting>
  <conditionalFormatting sqref="G41:G43">
    <cfRule type="expression" dxfId="119" priority="146">
      <formula>#REF!&gt;$G$3</formula>
    </cfRule>
  </conditionalFormatting>
  <conditionalFormatting sqref="G46:G47">
    <cfRule type="expression" dxfId="118" priority="145">
      <formula>#REF!&gt;$G$3</formula>
    </cfRule>
  </conditionalFormatting>
  <conditionalFormatting sqref="G50:G56">
    <cfRule type="expression" dxfId="117" priority="144">
      <formula>#REF!&gt;$G$3</formula>
    </cfRule>
  </conditionalFormatting>
  <conditionalFormatting sqref="G59:G64">
    <cfRule type="expression" dxfId="116" priority="143">
      <formula>#REF!&gt;$G$3</formula>
    </cfRule>
  </conditionalFormatting>
  <conditionalFormatting sqref="G67:G69">
    <cfRule type="expression" dxfId="115" priority="142">
      <formula>#REF!&gt;$G$3</formula>
    </cfRule>
  </conditionalFormatting>
  <conditionalFormatting sqref="G72:G83">
    <cfRule type="expression" dxfId="114" priority="141">
      <formula>#REF!&gt;$G$3</formula>
    </cfRule>
  </conditionalFormatting>
  <conditionalFormatting sqref="G85">
    <cfRule type="expression" dxfId="113" priority="140">
      <formula>#REF!&gt;$G$3</formula>
    </cfRule>
  </conditionalFormatting>
  <conditionalFormatting sqref="G90:G91">
    <cfRule type="expression" dxfId="112" priority="139">
      <formula>#REF!&gt;$G$3</formula>
    </cfRule>
  </conditionalFormatting>
  <conditionalFormatting sqref="H7:H8">
    <cfRule type="expression" dxfId="111" priority="137">
      <formula>#REF!&gt;$H$3</formula>
    </cfRule>
  </conditionalFormatting>
  <conditionalFormatting sqref="H33:H38">
    <cfRule type="expression" dxfId="110" priority="136">
      <formula>#REF!&gt;$H$3</formula>
    </cfRule>
  </conditionalFormatting>
  <conditionalFormatting sqref="H41:H43">
    <cfRule type="expression" dxfId="109" priority="135">
      <formula>#REF!&gt;$H$3</formula>
    </cfRule>
  </conditionalFormatting>
  <conditionalFormatting sqref="H46:H47">
    <cfRule type="expression" dxfId="108" priority="134">
      <formula>#REF!&gt;$H$3</formula>
    </cfRule>
  </conditionalFormatting>
  <conditionalFormatting sqref="H50:H56">
    <cfRule type="expression" dxfId="107" priority="133">
      <formula>#REF!&gt;$H$3</formula>
    </cfRule>
  </conditionalFormatting>
  <conditionalFormatting sqref="H59:H64">
    <cfRule type="expression" dxfId="106" priority="132">
      <formula>#REF!&gt;$H$3</formula>
    </cfRule>
  </conditionalFormatting>
  <conditionalFormatting sqref="H67:H69">
    <cfRule type="expression" dxfId="105" priority="131">
      <formula>#REF!&gt;$H$3</formula>
    </cfRule>
  </conditionalFormatting>
  <conditionalFormatting sqref="H72:H83">
    <cfRule type="expression" dxfId="104" priority="130">
      <formula>#REF!&gt;$H$3</formula>
    </cfRule>
  </conditionalFormatting>
  <conditionalFormatting sqref="H85">
    <cfRule type="expression" dxfId="103" priority="129">
      <formula>#REF!&gt;$H$3</formula>
    </cfRule>
  </conditionalFormatting>
  <conditionalFormatting sqref="H90:H91">
    <cfRule type="expression" dxfId="102" priority="128">
      <formula>#REF!&gt;$H$3</formula>
    </cfRule>
  </conditionalFormatting>
  <conditionalFormatting sqref="J7:J8">
    <cfRule type="expression" dxfId="101" priority="125">
      <formula>#REF!&gt;$J$3</formula>
    </cfRule>
  </conditionalFormatting>
  <conditionalFormatting sqref="J12:J14 J16">
    <cfRule type="expression" dxfId="100" priority="124">
      <formula>#REF!&gt;$J$3</formula>
    </cfRule>
  </conditionalFormatting>
  <conditionalFormatting sqref="J33:J38">
    <cfRule type="expression" dxfId="99" priority="123">
      <formula>#REF!&gt;$J$3</formula>
    </cfRule>
  </conditionalFormatting>
  <conditionalFormatting sqref="J41:J43">
    <cfRule type="expression" dxfId="98" priority="122">
      <formula>#REF!&gt;$J$3</formula>
    </cfRule>
  </conditionalFormatting>
  <conditionalFormatting sqref="J46:J47">
    <cfRule type="expression" dxfId="97" priority="121">
      <formula>#REF!&gt;$J$3</formula>
    </cfRule>
  </conditionalFormatting>
  <conditionalFormatting sqref="J50:J56">
    <cfRule type="expression" dxfId="96" priority="120">
      <formula>#REF!&gt;$J$3</formula>
    </cfRule>
  </conditionalFormatting>
  <conditionalFormatting sqref="J59:J64">
    <cfRule type="expression" dxfId="95" priority="119">
      <formula>#REF!&gt;$J$3</formula>
    </cfRule>
  </conditionalFormatting>
  <conditionalFormatting sqref="J67:J69">
    <cfRule type="expression" dxfId="94" priority="118">
      <formula>#REF!&gt;$J$3</formula>
    </cfRule>
  </conditionalFormatting>
  <conditionalFormatting sqref="J72:J83">
    <cfRule type="expression" dxfId="93" priority="117">
      <formula>#REF!&gt;$J$3</formula>
    </cfRule>
  </conditionalFormatting>
  <conditionalFormatting sqref="J85">
    <cfRule type="expression" dxfId="92" priority="116">
      <formula>#REF!&gt;$J$3</formula>
    </cfRule>
  </conditionalFormatting>
  <conditionalFormatting sqref="J90:J91">
    <cfRule type="expression" dxfId="91" priority="115">
      <formula>#REF!&gt;$J$3</formula>
    </cfRule>
  </conditionalFormatting>
  <conditionalFormatting sqref="K7:K8">
    <cfRule type="expression" dxfId="90" priority="112">
      <formula>#REF!&gt;$K$3</formula>
    </cfRule>
  </conditionalFormatting>
  <conditionalFormatting sqref="K12:K14 K16">
    <cfRule type="expression" dxfId="89" priority="111">
      <formula>#REF!&gt;$K$3</formula>
    </cfRule>
  </conditionalFormatting>
  <conditionalFormatting sqref="K33:K38">
    <cfRule type="expression" dxfId="88" priority="110">
      <formula>#REF!&gt;$K$3</formula>
    </cfRule>
  </conditionalFormatting>
  <conditionalFormatting sqref="K41:K43">
    <cfRule type="expression" dxfId="87" priority="109">
      <formula>#REF!&gt;$K$3</formula>
    </cfRule>
  </conditionalFormatting>
  <conditionalFormatting sqref="K46:K47">
    <cfRule type="expression" dxfId="86" priority="108">
      <formula>#REF!&gt;$K$3</formula>
    </cfRule>
  </conditionalFormatting>
  <conditionalFormatting sqref="K50:K56">
    <cfRule type="expression" dxfId="85" priority="107">
      <formula>#REF!&gt;$K$3</formula>
    </cfRule>
  </conditionalFormatting>
  <conditionalFormatting sqref="K59:K64">
    <cfRule type="expression" dxfId="84" priority="106">
      <formula>#REF!&gt;$K$3</formula>
    </cfRule>
  </conditionalFormatting>
  <conditionalFormatting sqref="K67:K69">
    <cfRule type="expression" dxfId="83" priority="105">
      <formula>#REF!&gt;$K$3</formula>
    </cfRule>
  </conditionalFormatting>
  <conditionalFormatting sqref="K72:K83">
    <cfRule type="expression" dxfId="82" priority="104">
      <formula>#REF!&gt;$K$3</formula>
    </cfRule>
  </conditionalFormatting>
  <conditionalFormatting sqref="K85">
    <cfRule type="expression" dxfId="81" priority="103">
      <formula>#REF!&gt;$K$3</formula>
    </cfRule>
  </conditionalFormatting>
  <conditionalFormatting sqref="K90:K91">
    <cfRule type="expression" dxfId="80" priority="102">
      <formula>#REF!&gt;$K$3</formula>
    </cfRule>
  </conditionalFormatting>
  <conditionalFormatting sqref="L7:L8">
    <cfRule type="expression" dxfId="79" priority="99">
      <formula>#REF!&gt;$L$3</formula>
    </cfRule>
  </conditionalFormatting>
  <conditionalFormatting sqref="L12:L14 L16">
    <cfRule type="expression" dxfId="78" priority="98">
      <formula>#REF!&gt;$L$3</formula>
    </cfRule>
  </conditionalFormatting>
  <conditionalFormatting sqref="L33:L38">
    <cfRule type="expression" dxfId="77" priority="97">
      <formula>#REF!&gt;$L$3</formula>
    </cfRule>
  </conditionalFormatting>
  <conditionalFormatting sqref="L41:L43">
    <cfRule type="expression" dxfId="76" priority="96">
      <formula>#REF!&gt;$L$3</formula>
    </cfRule>
  </conditionalFormatting>
  <conditionalFormatting sqref="L46:L47">
    <cfRule type="expression" dxfId="75" priority="95">
      <formula>#REF!&gt;$L$3</formula>
    </cfRule>
  </conditionalFormatting>
  <conditionalFormatting sqref="L50:L56">
    <cfRule type="expression" dxfId="74" priority="94">
      <formula>#REF!&gt;$L$3</formula>
    </cfRule>
  </conditionalFormatting>
  <conditionalFormatting sqref="L59:L64">
    <cfRule type="expression" dxfId="73" priority="93">
      <formula>#REF!&gt;$L$3</formula>
    </cfRule>
  </conditionalFormatting>
  <conditionalFormatting sqref="L67:L69">
    <cfRule type="expression" dxfId="72" priority="92">
      <formula>#REF!&gt;$L$3</formula>
    </cfRule>
  </conditionalFormatting>
  <conditionalFormatting sqref="L72:L83">
    <cfRule type="expression" dxfId="71" priority="91">
      <formula>#REF!&gt;$L$3</formula>
    </cfRule>
  </conditionalFormatting>
  <conditionalFormatting sqref="L85">
    <cfRule type="expression" dxfId="70" priority="90">
      <formula>#REF!&gt;$L$3</formula>
    </cfRule>
  </conditionalFormatting>
  <conditionalFormatting sqref="L90:L91">
    <cfRule type="expression" dxfId="69" priority="89">
      <formula>#REF!&gt;$L$3</formula>
    </cfRule>
  </conditionalFormatting>
  <conditionalFormatting sqref="M7:M8">
    <cfRule type="expression" dxfId="68" priority="86">
      <formula>#REF!&gt;$M$3</formula>
    </cfRule>
  </conditionalFormatting>
  <conditionalFormatting sqref="M12:M14 M16">
    <cfRule type="expression" dxfId="67" priority="85">
      <formula>#REF!&gt;$M$3</formula>
    </cfRule>
  </conditionalFormatting>
  <conditionalFormatting sqref="M33:M38">
    <cfRule type="expression" dxfId="66" priority="84">
      <formula>#REF!&gt;$M$3</formula>
    </cfRule>
  </conditionalFormatting>
  <conditionalFormatting sqref="M41:M43">
    <cfRule type="expression" dxfId="65" priority="83">
      <formula>#REF!&gt;$M$3</formula>
    </cfRule>
  </conditionalFormatting>
  <conditionalFormatting sqref="M46:M47">
    <cfRule type="expression" dxfId="64" priority="82">
      <formula>#REF!&gt;$M$3</formula>
    </cfRule>
  </conditionalFormatting>
  <conditionalFormatting sqref="M50:M56">
    <cfRule type="expression" dxfId="63" priority="81">
      <formula>#REF!&gt;$M$3</formula>
    </cfRule>
  </conditionalFormatting>
  <conditionalFormatting sqref="M59:M64">
    <cfRule type="expression" dxfId="62" priority="80">
      <formula>#REF!&gt;$M$3</formula>
    </cfRule>
  </conditionalFormatting>
  <conditionalFormatting sqref="M67:M69">
    <cfRule type="expression" dxfId="61" priority="79">
      <formula>#REF!&gt;$M$3</formula>
    </cfRule>
  </conditionalFormatting>
  <conditionalFormatting sqref="M72:M83">
    <cfRule type="expression" dxfId="60" priority="78">
      <formula>#REF!&gt;$M$3</formula>
    </cfRule>
  </conditionalFormatting>
  <conditionalFormatting sqref="M85">
    <cfRule type="expression" dxfId="59" priority="77">
      <formula>#REF!&gt;$M$3</formula>
    </cfRule>
  </conditionalFormatting>
  <conditionalFormatting sqref="M90:M91">
    <cfRule type="expression" dxfId="58" priority="76">
      <formula>#REF!&gt;$M$3</formula>
    </cfRule>
  </conditionalFormatting>
  <conditionalFormatting sqref="N7:N8">
    <cfRule type="expression" dxfId="57" priority="73">
      <formula>#REF!&gt;$N$3</formula>
    </cfRule>
  </conditionalFormatting>
  <conditionalFormatting sqref="N12:N14 N16">
    <cfRule type="expression" dxfId="56" priority="72">
      <formula>#REF!&gt;$N$3</formula>
    </cfRule>
  </conditionalFormatting>
  <conditionalFormatting sqref="N33:N38">
    <cfRule type="expression" dxfId="55" priority="71">
      <formula>#REF!&gt;$N$3</formula>
    </cfRule>
  </conditionalFormatting>
  <conditionalFormatting sqref="N41:N43">
    <cfRule type="expression" dxfId="54" priority="70">
      <formula>#REF!&gt;$N$3</formula>
    </cfRule>
  </conditionalFormatting>
  <conditionalFormatting sqref="N46:N47">
    <cfRule type="expression" dxfId="53" priority="69">
      <formula>#REF!&gt;$N$3</formula>
    </cfRule>
  </conditionalFormatting>
  <conditionalFormatting sqref="N50:N56">
    <cfRule type="expression" dxfId="52" priority="68">
      <formula>#REF!&gt;$N$3</formula>
    </cfRule>
  </conditionalFormatting>
  <conditionalFormatting sqref="N59:N64">
    <cfRule type="expression" dxfId="51" priority="67">
      <formula>#REF!&gt;$N$3</formula>
    </cfRule>
  </conditionalFormatting>
  <conditionalFormatting sqref="N67:N69">
    <cfRule type="expression" dxfId="50" priority="66">
      <formula>#REF!&gt;$N$3</formula>
    </cfRule>
  </conditionalFormatting>
  <conditionalFormatting sqref="N72:N83">
    <cfRule type="expression" dxfId="49" priority="65">
      <formula>#REF!&gt;$N$3</formula>
    </cfRule>
  </conditionalFormatting>
  <conditionalFormatting sqref="N85">
    <cfRule type="expression" dxfId="48" priority="64">
      <formula>#REF!&gt;$N$3</formula>
    </cfRule>
  </conditionalFormatting>
  <conditionalFormatting sqref="N90:N91">
    <cfRule type="expression" dxfId="47" priority="63">
      <formula>#REF!&gt;$N$3</formula>
    </cfRule>
  </conditionalFormatting>
  <conditionalFormatting sqref="O7:O8">
    <cfRule type="expression" dxfId="46" priority="60">
      <formula>#REF!&gt;$O$3</formula>
    </cfRule>
  </conditionalFormatting>
  <conditionalFormatting sqref="O12:O14 O16">
    <cfRule type="expression" dxfId="45" priority="59">
      <formula>#REF!&gt;$O$3</formula>
    </cfRule>
  </conditionalFormatting>
  <conditionalFormatting sqref="O33:O38">
    <cfRule type="expression" dxfId="44" priority="58">
      <formula>#REF!&gt;$O$3</formula>
    </cfRule>
  </conditionalFormatting>
  <conditionalFormatting sqref="O41:O43">
    <cfRule type="expression" dxfId="43" priority="57">
      <formula>#REF!&gt;$O$3</formula>
    </cfRule>
  </conditionalFormatting>
  <conditionalFormatting sqref="O46:O47">
    <cfRule type="expression" dxfId="42" priority="56">
      <formula>#REF!&gt;$O$3</formula>
    </cfRule>
  </conditionalFormatting>
  <conditionalFormatting sqref="O50:O56">
    <cfRule type="expression" dxfId="41" priority="55">
      <formula>#REF!&gt;$O$3</formula>
    </cfRule>
  </conditionalFormatting>
  <conditionalFormatting sqref="O59:O64">
    <cfRule type="expression" dxfId="40" priority="54">
      <formula>#REF!&gt;$O$3</formula>
    </cfRule>
  </conditionalFormatting>
  <conditionalFormatting sqref="O67:O69">
    <cfRule type="expression" dxfId="39" priority="53">
      <formula>#REF!&gt;$O$3</formula>
    </cfRule>
  </conditionalFormatting>
  <conditionalFormatting sqref="O72:O83">
    <cfRule type="expression" dxfId="38" priority="52">
      <formula>#REF!&gt;$O$3</formula>
    </cfRule>
  </conditionalFormatting>
  <conditionalFormatting sqref="O85">
    <cfRule type="expression" dxfId="37" priority="51">
      <formula>#REF!&gt;$O$3</formula>
    </cfRule>
  </conditionalFormatting>
  <conditionalFormatting sqref="O90:O91">
    <cfRule type="expression" dxfId="36" priority="50">
      <formula>#REF!&gt;$O$3</formula>
    </cfRule>
  </conditionalFormatting>
  <conditionalFormatting sqref="I6:O6">
    <cfRule type="expression" dxfId="35" priority="47">
      <formula>#REF!=$P$3</formula>
    </cfRule>
  </conditionalFormatting>
  <conditionalFormatting sqref="E7">
    <cfRule type="expression" dxfId="34" priority="30">
      <formula>#REF!&gt;$E$3</formula>
    </cfRule>
  </conditionalFormatting>
  <conditionalFormatting sqref="E8">
    <cfRule type="expression" dxfId="33" priority="29">
      <formula>#REF!&gt;$E$3</formula>
    </cfRule>
  </conditionalFormatting>
  <conditionalFormatting sqref="E13:E16 F15:Q15">
    <cfRule type="expression" dxfId="32" priority="28">
      <formula>#REF!&gt;$E$3</formula>
    </cfRule>
  </conditionalFormatting>
  <conditionalFormatting sqref="E33:E38">
    <cfRule type="expression" dxfId="31" priority="27">
      <formula>#REF!&gt;$E$3</formula>
    </cfRule>
  </conditionalFormatting>
  <conditionalFormatting sqref="E41:E43">
    <cfRule type="expression" dxfId="30" priority="26">
      <formula>#REF!&gt;$E$3</formula>
    </cfRule>
  </conditionalFormatting>
  <conditionalFormatting sqref="E46:E47">
    <cfRule type="expression" dxfId="29" priority="25">
      <formula>#REF!&gt;$E$3</formula>
    </cfRule>
  </conditionalFormatting>
  <conditionalFormatting sqref="E50:E56">
    <cfRule type="expression" dxfId="28" priority="24">
      <formula>#REF!&gt;$E$3</formula>
    </cfRule>
  </conditionalFormatting>
  <conditionalFormatting sqref="E59:E64">
    <cfRule type="expression" dxfId="27" priority="23">
      <formula>#REF!&gt;$E$3</formula>
    </cfRule>
  </conditionalFormatting>
  <conditionalFormatting sqref="E67:E69">
    <cfRule type="expression" dxfId="26" priority="22">
      <formula>#REF!&gt;$E$3</formula>
    </cfRule>
  </conditionalFormatting>
  <conditionalFormatting sqref="E72:E83">
    <cfRule type="expression" dxfId="25" priority="21">
      <formula>#REF!&gt;$E$3</formula>
    </cfRule>
  </conditionalFormatting>
  <conditionalFormatting sqref="E85">
    <cfRule type="expression" dxfId="24" priority="20">
      <formula>#REF!&gt;$E$3</formula>
    </cfRule>
  </conditionalFormatting>
  <conditionalFormatting sqref="E90:E91">
    <cfRule type="expression" dxfId="23" priority="19">
      <formula>#REF!&gt;$E$3</formula>
    </cfRule>
  </conditionalFormatting>
  <conditionalFormatting sqref="E3">
    <cfRule type="expression" dxfId="22" priority="17">
      <formula>#REF!&gt;E3</formula>
    </cfRule>
  </conditionalFormatting>
  <conditionalFormatting sqref="F3">
    <cfRule type="expression" dxfId="21" priority="11">
      <formula>#REF!&gt;F3</formula>
    </cfRule>
  </conditionalFormatting>
  <conditionalFormatting sqref="G3">
    <cfRule type="expression" dxfId="20" priority="10">
      <formula>#REF!&gt;G3</formula>
    </cfRule>
  </conditionalFormatting>
  <conditionalFormatting sqref="H3">
    <cfRule type="expression" dxfId="19" priority="9">
      <formula>#REF!&gt;H3</formula>
    </cfRule>
  </conditionalFormatting>
  <conditionalFormatting sqref="I3">
    <cfRule type="expression" dxfId="18" priority="8">
      <formula>#REF!&gt;I3</formula>
    </cfRule>
  </conditionalFormatting>
  <conditionalFormatting sqref="J3">
    <cfRule type="expression" dxfId="17" priority="7">
      <formula>#REF!&gt;J3</formula>
    </cfRule>
  </conditionalFormatting>
  <conditionalFormatting sqref="K3">
    <cfRule type="expression" dxfId="16" priority="6">
      <formula>#REF!&gt;K3</formula>
    </cfRule>
  </conditionalFormatting>
  <conditionalFormatting sqref="L3">
    <cfRule type="expression" dxfId="15" priority="5">
      <formula>#REF!&gt;L3</formula>
    </cfRule>
  </conditionalFormatting>
  <conditionalFormatting sqref="M3">
    <cfRule type="expression" dxfId="14" priority="4">
      <formula>#REF!&gt;M3</formula>
    </cfRule>
  </conditionalFormatting>
  <conditionalFormatting sqref="N3">
    <cfRule type="expression" dxfId="13" priority="3">
      <formula>#REF!&gt;N3</formula>
    </cfRule>
  </conditionalFormatting>
  <conditionalFormatting sqref="O3">
    <cfRule type="expression" dxfId="12" priority="2">
      <formula>#REF!&gt;O3</formula>
    </cfRule>
  </conditionalFormatting>
  <conditionalFormatting sqref="E12">
    <cfRule type="expression" dxfId="11" priority="1">
      <formula>#REF!&gt;$F$3</formula>
    </cfRule>
  </conditionalFormatting>
  <printOptions horizontalCentered="1"/>
  <pageMargins left="0.19685039370078741" right="0.19685039370078741" top="0.78740157480314965" bottom="0.78740157480314965" header="0.51181102362204722" footer="0.51181102362204722"/>
  <pageSetup paperSize="9" scale="64" firstPageNumber="0" fitToHeight="2" orientation="landscape" horizontalDpi="300" verticalDpi="300" r:id="rId1"/>
  <headerFooter alignWithMargins="0">
    <oddFooter>&amp;L&amp;8&amp;F&amp;C&amp;8&amp;A&amp;R&amp;8 &amp;D</oddFooter>
  </headerFooter>
  <rowBreaks count="1" manualBreakCount="1">
    <brk id="65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7" tint="0.39997558519241921"/>
    <pageSetUpPr fitToPage="1"/>
  </sheetPr>
  <dimension ref="B1:P64"/>
  <sheetViews>
    <sheetView showGridLines="0" showRowColHeaders="0" workbookViewId="0">
      <pane xSplit="2" ySplit="3" topLeftCell="C4" activePane="bottomRight" state="frozen"/>
      <selection pane="topRight"/>
      <selection pane="bottomLeft"/>
      <selection pane="bottomRight" activeCell="C8" sqref="C8"/>
    </sheetView>
  </sheetViews>
  <sheetFormatPr baseColWidth="10" defaultColWidth="11.42578125" defaultRowHeight="12" x14ac:dyDescent="0.2"/>
  <cols>
    <col min="1" max="1" width="3.28515625" style="119" customWidth="1"/>
    <col min="2" max="2" width="34.7109375" style="119" customWidth="1"/>
    <col min="3" max="14" width="14.5703125" style="119" customWidth="1"/>
    <col min="15" max="15" width="15.42578125" style="119" customWidth="1"/>
    <col min="16" max="16" width="11.42578125" style="116"/>
    <col min="17" max="16384" width="11.42578125" style="119"/>
  </cols>
  <sheetData>
    <row r="1" spans="2:15" ht="15" customHeight="1" x14ac:dyDescent="0.2"/>
    <row r="2" spans="2:15" x14ac:dyDescent="0.2">
      <c r="B2" s="274" t="s">
        <v>128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2:15" x14ac:dyDescent="0.2">
      <c r="B3" s="253" t="s">
        <v>656</v>
      </c>
      <c r="C3" s="251">
        <v>43831</v>
      </c>
      <c r="D3" s="251">
        <v>43862</v>
      </c>
      <c r="E3" s="251">
        <v>43891</v>
      </c>
      <c r="F3" s="251">
        <v>43922</v>
      </c>
      <c r="G3" s="251">
        <v>43952</v>
      </c>
      <c r="H3" s="251">
        <v>43983</v>
      </c>
      <c r="I3" s="251">
        <v>44013</v>
      </c>
      <c r="J3" s="251">
        <v>44044</v>
      </c>
      <c r="K3" s="251">
        <v>44075</v>
      </c>
      <c r="L3" s="251">
        <v>44105</v>
      </c>
      <c r="M3" s="251">
        <v>44136</v>
      </c>
      <c r="N3" s="251">
        <v>44166</v>
      </c>
      <c r="O3" s="252" t="s">
        <v>7</v>
      </c>
    </row>
    <row r="4" spans="2:15" x14ac:dyDescent="0.2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2:15" ht="12.75" customHeight="1" x14ac:dyDescent="0.2">
      <c r="B5" s="131" t="s">
        <v>129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</row>
    <row r="6" spans="2:15" x14ac:dyDescent="0.2">
      <c r="B6" s="127" t="s">
        <v>130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</row>
    <row r="7" spans="2:15" x14ac:dyDescent="0.2">
      <c r="B7" s="127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</row>
    <row r="8" spans="2:15" x14ac:dyDescent="0.2">
      <c r="B8" s="122" t="s">
        <v>112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275">
        <f>SUM(C8:N8)</f>
        <v>0</v>
      </c>
    </row>
    <row r="9" spans="2:15" x14ac:dyDescent="0.2">
      <c r="B9" s="122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275"/>
    </row>
    <row r="10" spans="2:15" x14ac:dyDescent="0.2">
      <c r="B10" s="122" t="s">
        <v>659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275">
        <f t="shared" ref="O10:O15" si="0">SUM(C10:N10)</f>
        <v>0</v>
      </c>
    </row>
    <row r="11" spans="2:15" x14ac:dyDescent="0.2">
      <c r="B11" s="122" t="s">
        <v>660</v>
      </c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275">
        <f t="shared" si="0"/>
        <v>0</v>
      </c>
    </row>
    <row r="12" spans="2:15" x14ac:dyDescent="0.2">
      <c r="B12" s="122" t="s">
        <v>661</v>
      </c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275">
        <f t="shared" si="0"/>
        <v>0</v>
      </c>
    </row>
    <row r="13" spans="2:15" x14ac:dyDescent="0.2">
      <c r="B13" s="122" t="s">
        <v>662</v>
      </c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275">
        <f t="shared" si="0"/>
        <v>0</v>
      </c>
    </row>
    <row r="14" spans="2:15" x14ac:dyDescent="0.2">
      <c r="B14" s="389" t="s">
        <v>64</v>
      </c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275">
        <f t="shared" si="0"/>
        <v>0</v>
      </c>
    </row>
    <row r="15" spans="2:15" x14ac:dyDescent="0.2">
      <c r="B15" s="389" t="s">
        <v>64</v>
      </c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275">
        <f t="shared" si="0"/>
        <v>0</v>
      </c>
    </row>
    <row r="16" spans="2:15" x14ac:dyDescent="0.2">
      <c r="B16" s="123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</row>
    <row r="17" spans="2:16" s="124" customFormat="1" x14ac:dyDescent="0.2">
      <c r="B17" s="126" t="s">
        <v>110</v>
      </c>
      <c r="C17" s="293">
        <f t="shared" ref="C17:O17" si="1">SUM(C7:C16)</f>
        <v>0</v>
      </c>
      <c r="D17" s="293">
        <f t="shared" si="1"/>
        <v>0</v>
      </c>
      <c r="E17" s="293">
        <f t="shared" si="1"/>
        <v>0</v>
      </c>
      <c r="F17" s="293">
        <f t="shared" si="1"/>
        <v>0</v>
      </c>
      <c r="G17" s="293">
        <f t="shared" si="1"/>
        <v>0</v>
      </c>
      <c r="H17" s="293">
        <f t="shared" si="1"/>
        <v>0</v>
      </c>
      <c r="I17" s="293">
        <f t="shared" si="1"/>
        <v>0</v>
      </c>
      <c r="J17" s="293">
        <f t="shared" si="1"/>
        <v>0</v>
      </c>
      <c r="K17" s="293">
        <f t="shared" si="1"/>
        <v>0</v>
      </c>
      <c r="L17" s="293">
        <f t="shared" si="1"/>
        <v>0</v>
      </c>
      <c r="M17" s="293">
        <f t="shared" si="1"/>
        <v>0</v>
      </c>
      <c r="N17" s="293">
        <f t="shared" si="1"/>
        <v>0</v>
      </c>
      <c r="O17" s="293">
        <f t="shared" si="1"/>
        <v>0</v>
      </c>
      <c r="P17" s="125"/>
    </row>
    <row r="18" spans="2:16" x14ac:dyDescent="0.2">
      <c r="B18" s="122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</row>
    <row r="19" spans="2:16" x14ac:dyDescent="0.2">
      <c r="B19" s="127" t="s">
        <v>131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</row>
    <row r="20" spans="2:16" x14ac:dyDescent="0.2">
      <c r="B20" s="122" t="s">
        <v>132</v>
      </c>
      <c r="C20" s="300">
        <f>'Rentabilität 2020'!E9</f>
        <v>0</v>
      </c>
      <c r="D20" s="300">
        <f>'Rentabilität 2020'!F9</f>
        <v>0</v>
      </c>
      <c r="E20" s="300">
        <f>'Rentabilität 2020'!G9</f>
        <v>0</v>
      </c>
      <c r="F20" s="300">
        <f>'Rentabilität 2020'!H9</f>
        <v>0</v>
      </c>
      <c r="G20" s="300">
        <f>'Rentabilität 2020'!I9</f>
        <v>0</v>
      </c>
      <c r="H20" s="300">
        <f>'Rentabilität 2020'!J9</f>
        <v>0</v>
      </c>
      <c r="I20" s="300">
        <f>'Rentabilität 2020'!K9</f>
        <v>0</v>
      </c>
      <c r="J20" s="300">
        <f>'Rentabilität 2020'!L9</f>
        <v>0</v>
      </c>
      <c r="K20" s="300">
        <f>'Rentabilität 2020'!M9</f>
        <v>0</v>
      </c>
      <c r="L20" s="300">
        <f>'Rentabilität 2020'!N9</f>
        <v>0</v>
      </c>
      <c r="M20" s="300">
        <f>'Rentabilität 2020'!O9</f>
        <v>0</v>
      </c>
      <c r="N20" s="300">
        <f>'Rentabilität 2020'!P9</f>
        <v>0</v>
      </c>
      <c r="O20" s="159">
        <f>'Rentabilität 2020'!Q9</f>
        <v>0</v>
      </c>
    </row>
    <row r="21" spans="2:16" x14ac:dyDescent="0.2">
      <c r="B21" s="122" t="str">
        <f>'Rentabilität 2020'!$B$90</f>
        <v>Außerordentliche Erträge</v>
      </c>
      <c r="C21" s="275">
        <f>'Rentabilität 2020'!E90</f>
        <v>0</v>
      </c>
      <c r="D21" s="275">
        <f>'Rentabilität 2020'!F90</f>
        <v>0</v>
      </c>
      <c r="E21" s="275">
        <f>'Rentabilität 2020'!G90</f>
        <v>0</v>
      </c>
      <c r="F21" s="275">
        <f>'Rentabilität 2020'!H90</f>
        <v>0</v>
      </c>
      <c r="G21" s="275">
        <f>'Rentabilität 2020'!I90</f>
        <v>0</v>
      </c>
      <c r="H21" s="275">
        <f>'Rentabilität 2020'!J90</f>
        <v>0</v>
      </c>
      <c r="I21" s="275">
        <f>'Rentabilität 2020'!K90</f>
        <v>0</v>
      </c>
      <c r="J21" s="275">
        <f>'Rentabilität 2020'!L90</f>
        <v>0</v>
      </c>
      <c r="K21" s="275">
        <f>'Rentabilität 2020'!M90</f>
        <v>0</v>
      </c>
      <c r="L21" s="275">
        <f>'Rentabilität 2020'!N90</f>
        <v>0</v>
      </c>
      <c r="M21" s="275">
        <f>'Rentabilität 2020'!O90</f>
        <v>0</v>
      </c>
      <c r="N21" s="275">
        <f>'Rentabilität 2020'!P90</f>
        <v>0</v>
      </c>
      <c r="O21" s="275">
        <f>'Rentabilität 2020'!Q90</f>
        <v>0</v>
      </c>
    </row>
    <row r="22" spans="2:16" s="124" customFormat="1" x14ac:dyDescent="0.2">
      <c r="B22" s="126" t="s">
        <v>133</v>
      </c>
      <c r="C22" s="293">
        <f t="shared" ref="C22:O22" si="2">SUM(C20:C21)</f>
        <v>0</v>
      </c>
      <c r="D22" s="293">
        <f t="shared" si="2"/>
        <v>0</v>
      </c>
      <c r="E22" s="293">
        <f t="shared" si="2"/>
        <v>0</v>
      </c>
      <c r="F22" s="293">
        <f t="shared" si="2"/>
        <v>0</v>
      </c>
      <c r="G22" s="293">
        <f t="shared" si="2"/>
        <v>0</v>
      </c>
      <c r="H22" s="293">
        <f t="shared" si="2"/>
        <v>0</v>
      </c>
      <c r="I22" s="293">
        <f t="shared" si="2"/>
        <v>0</v>
      </c>
      <c r="J22" s="293">
        <f t="shared" si="2"/>
        <v>0</v>
      </c>
      <c r="K22" s="293">
        <f t="shared" si="2"/>
        <v>0</v>
      </c>
      <c r="L22" s="293">
        <f t="shared" si="2"/>
        <v>0</v>
      </c>
      <c r="M22" s="293">
        <f t="shared" si="2"/>
        <v>0</v>
      </c>
      <c r="N22" s="293">
        <f t="shared" si="2"/>
        <v>0</v>
      </c>
      <c r="O22" s="293">
        <f t="shared" si="2"/>
        <v>0</v>
      </c>
      <c r="P22" s="125"/>
    </row>
    <row r="23" spans="2:16" s="124" customFormat="1" x14ac:dyDescent="0.2">
      <c r="B23" s="189" t="s">
        <v>134</v>
      </c>
      <c r="C23" s="288">
        <f t="shared" ref="C23:O23" si="3">SUM(C22,C17)</f>
        <v>0</v>
      </c>
      <c r="D23" s="288">
        <f t="shared" si="3"/>
        <v>0</v>
      </c>
      <c r="E23" s="288">
        <f t="shared" si="3"/>
        <v>0</v>
      </c>
      <c r="F23" s="288">
        <f t="shared" si="3"/>
        <v>0</v>
      </c>
      <c r="G23" s="288">
        <f t="shared" si="3"/>
        <v>0</v>
      </c>
      <c r="H23" s="288">
        <f t="shared" si="3"/>
        <v>0</v>
      </c>
      <c r="I23" s="288">
        <f t="shared" si="3"/>
        <v>0</v>
      </c>
      <c r="J23" s="288">
        <f t="shared" si="3"/>
        <v>0</v>
      </c>
      <c r="K23" s="288">
        <f t="shared" si="3"/>
        <v>0</v>
      </c>
      <c r="L23" s="288">
        <f t="shared" si="3"/>
        <v>0</v>
      </c>
      <c r="M23" s="288">
        <f t="shared" si="3"/>
        <v>0</v>
      </c>
      <c r="N23" s="288">
        <f t="shared" si="3"/>
        <v>0</v>
      </c>
      <c r="O23" s="288">
        <f t="shared" si="3"/>
        <v>0</v>
      </c>
      <c r="P23" s="125"/>
    </row>
    <row r="24" spans="2:16" x14ac:dyDescent="0.2">
      <c r="B24" s="122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</row>
    <row r="25" spans="2:16" ht="12.75" customHeight="1" x14ac:dyDescent="0.2">
      <c r="B25" s="132" t="s">
        <v>135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</row>
    <row r="26" spans="2:16" x14ac:dyDescent="0.2">
      <c r="B26" s="123" t="s">
        <v>200</v>
      </c>
      <c r="C26" s="275">
        <f>'Rentabilität 2020'!E15</f>
        <v>0</v>
      </c>
      <c r="D26" s="275">
        <f>'Rentabilität 2020'!F15</f>
        <v>0</v>
      </c>
      <c r="E26" s="275">
        <f>'Rentabilität 2020'!G15</f>
        <v>0</v>
      </c>
      <c r="F26" s="275">
        <f>'Rentabilität 2020'!H15</f>
        <v>0</v>
      </c>
      <c r="G26" s="275">
        <f>'Rentabilität 2020'!I15</f>
        <v>0</v>
      </c>
      <c r="H26" s="275">
        <f>'Rentabilität 2020'!J15</f>
        <v>0</v>
      </c>
      <c r="I26" s="275">
        <f>'Rentabilität 2020'!K15</f>
        <v>0</v>
      </c>
      <c r="J26" s="275">
        <f>'Rentabilität 2020'!L15</f>
        <v>0</v>
      </c>
      <c r="K26" s="275">
        <f>'Rentabilität 2020'!M15</f>
        <v>0</v>
      </c>
      <c r="L26" s="275">
        <f>'Rentabilität 2020'!N15</f>
        <v>0</v>
      </c>
      <c r="M26" s="275">
        <f>'Rentabilität 2020'!O15</f>
        <v>0</v>
      </c>
      <c r="N26" s="275">
        <f>'Rentabilität 2020'!P15</f>
        <v>0</v>
      </c>
      <c r="O26" s="275">
        <f>'Rentabilität 2020'!Q15</f>
        <v>0</v>
      </c>
    </row>
    <row r="27" spans="2:16" x14ac:dyDescent="0.2">
      <c r="B27" s="123" t="str">
        <f>'Rentabilität 2020'!$D$16</f>
        <v>Fremdleistungen</v>
      </c>
      <c r="C27" s="356">
        <f>'Rentabilität 2020'!E16</f>
        <v>0</v>
      </c>
      <c r="D27" s="356">
        <f>'Rentabilität 2020'!F16</f>
        <v>0</v>
      </c>
      <c r="E27" s="356">
        <f>'Rentabilität 2020'!G16</f>
        <v>0</v>
      </c>
      <c r="F27" s="356">
        <f>'Rentabilität 2020'!H16</f>
        <v>0</v>
      </c>
      <c r="G27" s="356">
        <f>'Rentabilität 2020'!I16</f>
        <v>0</v>
      </c>
      <c r="H27" s="356">
        <f>'Rentabilität 2020'!J16</f>
        <v>0</v>
      </c>
      <c r="I27" s="356">
        <f>'Rentabilität 2020'!K16</f>
        <v>0</v>
      </c>
      <c r="J27" s="356">
        <f>'Rentabilität 2020'!L16</f>
        <v>0</v>
      </c>
      <c r="K27" s="356">
        <f>'Rentabilität 2020'!M16</f>
        <v>0</v>
      </c>
      <c r="L27" s="356">
        <f>'Rentabilität 2020'!N16</f>
        <v>0</v>
      </c>
      <c r="M27" s="356">
        <f>'Rentabilität 2020'!O16</f>
        <v>0</v>
      </c>
      <c r="N27" s="356">
        <f>'Rentabilität 2020'!P16</f>
        <v>0</v>
      </c>
      <c r="O27" s="275">
        <f>'Rentabilität 2020'!Q16</f>
        <v>0</v>
      </c>
    </row>
    <row r="28" spans="2:16" x14ac:dyDescent="0.2">
      <c r="B28" s="123" t="str">
        <f>'Rentabilität 2020'!$C$26</f>
        <v>Personalkosten gesamt</v>
      </c>
      <c r="C28" s="275">
        <f>'Rentabilität 2020'!E26</f>
        <v>0</v>
      </c>
      <c r="D28" s="275">
        <f>'Rentabilität 2020'!F26</f>
        <v>0</v>
      </c>
      <c r="E28" s="275">
        <f>'Rentabilität 2020'!G26</f>
        <v>0</v>
      </c>
      <c r="F28" s="275">
        <f>'Rentabilität 2020'!H26</f>
        <v>0</v>
      </c>
      <c r="G28" s="275">
        <f>'Rentabilität 2020'!I26</f>
        <v>0</v>
      </c>
      <c r="H28" s="275">
        <f>'Rentabilität 2020'!J26</f>
        <v>0</v>
      </c>
      <c r="I28" s="275">
        <f>'Rentabilität 2020'!K26</f>
        <v>0</v>
      </c>
      <c r="J28" s="275">
        <f>'Rentabilität 2020'!L26</f>
        <v>0</v>
      </c>
      <c r="K28" s="275">
        <f>'Rentabilität 2020'!M26</f>
        <v>0</v>
      </c>
      <c r="L28" s="275">
        <f>'Rentabilität 2020'!N26</f>
        <v>0</v>
      </c>
      <c r="M28" s="275">
        <f>'Rentabilität 2020'!O26</f>
        <v>0</v>
      </c>
      <c r="N28" s="275">
        <f>'Rentabilität 2020'!P26</f>
        <v>0</v>
      </c>
      <c r="O28" s="275">
        <f>'Rentabilität 2020'!Q26</f>
        <v>0</v>
      </c>
    </row>
    <row r="29" spans="2:16" x14ac:dyDescent="0.2">
      <c r="B29" s="122" t="str">
        <f>'Rentabilität 2020'!$C$39</f>
        <v>Raumkosten gesamt</v>
      </c>
      <c r="C29" s="275">
        <f>'Rentabilität 2020'!E39</f>
        <v>0</v>
      </c>
      <c r="D29" s="275">
        <f>'Rentabilität 2020'!F39</f>
        <v>0</v>
      </c>
      <c r="E29" s="275">
        <f>'Rentabilität 2020'!G39</f>
        <v>0</v>
      </c>
      <c r="F29" s="275">
        <f>'Rentabilität 2020'!H39</f>
        <v>0</v>
      </c>
      <c r="G29" s="275">
        <f>'Rentabilität 2020'!I39</f>
        <v>0</v>
      </c>
      <c r="H29" s="275">
        <f>'Rentabilität 2020'!J39</f>
        <v>0</v>
      </c>
      <c r="I29" s="275">
        <f>'Rentabilität 2020'!K39</f>
        <v>0</v>
      </c>
      <c r="J29" s="275">
        <f>'Rentabilität 2020'!L39</f>
        <v>0</v>
      </c>
      <c r="K29" s="275">
        <f>'Rentabilität 2020'!M39</f>
        <v>0</v>
      </c>
      <c r="L29" s="275">
        <f>'Rentabilität 2020'!N39</f>
        <v>0</v>
      </c>
      <c r="M29" s="275">
        <f>'Rentabilität 2020'!O39</f>
        <v>0</v>
      </c>
      <c r="N29" s="275">
        <f>'Rentabilität 2020'!P39</f>
        <v>0</v>
      </c>
      <c r="O29" s="275">
        <f>'Rentabilität 2020'!Q39</f>
        <v>0</v>
      </c>
    </row>
    <row r="30" spans="2:16" x14ac:dyDescent="0.2">
      <c r="B30" s="122" t="str">
        <f>'Rentabilität 2020'!$C$44</f>
        <v>Versicherungen/Beiträge gesamt</v>
      </c>
      <c r="C30" s="275">
        <f>'Rentabilität 2020'!E44</f>
        <v>0</v>
      </c>
      <c r="D30" s="275">
        <f>'Rentabilität 2020'!F44</f>
        <v>0</v>
      </c>
      <c r="E30" s="275">
        <f>'Rentabilität 2020'!G44</f>
        <v>0</v>
      </c>
      <c r="F30" s="275">
        <f>'Rentabilität 2020'!H44</f>
        <v>0</v>
      </c>
      <c r="G30" s="275">
        <f>'Rentabilität 2020'!I44</f>
        <v>0</v>
      </c>
      <c r="H30" s="275">
        <f>'Rentabilität 2020'!J44</f>
        <v>0</v>
      </c>
      <c r="I30" s="275">
        <f>'Rentabilität 2020'!K44</f>
        <v>0</v>
      </c>
      <c r="J30" s="275">
        <f>'Rentabilität 2020'!L44</f>
        <v>0</v>
      </c>
      <c r="K30" s="275">
        <f>'Rentabilität 2020'!M44</f>
        <v>0</v>
      </c>
      <c r="L30" s="275">
        <f>'Rentabilität 2020'!N44</f>
        <v>0</v>
      </c>
      <c r="M30" s="275">
        <f>'Rentabilität 2020'!O44</f>
        <v>0</v>
      </c>
      <c r="N30" s="275">
        <f>'Rentabilität 2020'!P44</f>
        <v>0</v>
      </c>
      <c r="O30" s="275">
        <f>'Rentabilität 2020'!Q44</f>
        <v>0</v>
      </c>
    </row>
    <row r="31" spans="2:16" x14ac:dyDescent="0.2">
      <c r="B31" s="122" t="str">
        <f>'Rentabilität 2020'!$C$48</f>
        <v>Reparaturen/Instandhaltung gesamt</v>
      </c>
      <c r="C31" s="275">
        <f>'Rentabilität 2020'!E48</f>
        <v>0</v>
      </c>
      <c r="D31" s="275">
        <f>'Rentabilität 2020'!F48</f>
        <v>0</v>
      </c>
      <c r="E31" s="275">
        <f>'Rentabilität 2020'!G48</f>
        <v>0</v>
      </c>
      <c r="F31" s="275">
        <f>'Rentabilität 2020'!H48</f>
        <v>0</v>
      </c>
      <c r="G31" s="275">
        <f>'Rentabilität 2020'!I48</f>
        <v>0</v>
      </c>
      <c r="H31" s="275">
        <f>'Rentabilität 2020'!J48</f>
        <v>0</v>
      </c>
      <c r="I31" s="275">
        <f>'Rentabilität 2020'!K48</f>
        <v>0</v>
      </c>
      <c r="J31" s="275">
        <f>'Rentabilität 2020'!L48</f>
        <v>0</v>
      </c>
      <c r="K31" s="275">
        <f>'Rentabilität 2020'!M48</f>
        <v>0</v>
      </c>
      <c r="L31" s="275">
        <f>'Rentabilität 2020'!N48</f>
        <v>0</v>
      </c>
      <c r="M31" s="275">
        <f>'Rentabilität 2020'!O48</f>
        <v>0</v>
      </c>
      <c r="N31" s="275">
        <f>'Rentabilität 2020'!P48</f>
        <v>0</v>
      </c>
      <c r="O31" s="275">
        <f>'Rentabilität 2020'!Q48</f>
        <v>0</v>
      </c>
    </row>
    <row r="32" spans="2:16" x14ac:dyDescent="0.2">
      <c r="B32" s="122" t="str">
        <f>'Rentabilität 2020'!$C$57</f>
        <v>Fahrzeugkosten gesamt</v>
      </c>
      <c r="C32" s="275">
        <f>'Rentabilität 2020'!E57</f>
        <v>0</v>
      </c>
      <c r="D32" s="275">
        <f>'Rentabilität 2020'!F57</f>
        <v>0</v>
      </c>
      <c r="E32" s="275">
        <f>'Rentabilität 2020'!G57</f>
        <v>0</v>
      </c>
      <c r="F32" s="275">
        <f>'Rentabilität 2020'!H57</f>
        <v>0</v>
      </c>
      <c r="G32" s="275">
        <f>'Rentabilität 2020'!I57</f>
        <v>0</v>
      </c>
      <c r="H32" s="275">
        <f>'Rentabilität 2020'!J57</f>
        <v>0</v>
      </c>
      <c r="I32" s="275">
        <f>'Rentabilität 2020'!K57</f>
        <v>0</v>
      </c>
      <c r="J32" s="275">
        <f>'Rentabilität 2020'!L57</f>
        <v>0</v>
      </c>
      <c r="K32" s="275">
        <f>'Rentabilität 2020'!M57</f>
        <v>0</v>
      </c>
      <c r="L32" s="275">
        <f>'Rentabilität 2020'!N57</f>
        <v>0</v>
      </c>
      <c r="M32" s="275">
        <f>'Rentabilität 2020'!O57</f>
        <v>0</v>
      </c>
      <c r="N32" s="275">
        <f>'Rentabilität 2020'!P57</f>
        <v>0</v>
      </c>
      <c r="O32" s="275">
        <f>'Rentabilität 2020'!Q57</f>
        <v>0</v>
      </c>
    </row>
    <row r="33" spans="2:16" x14ac:dyDescent="0.2">
      <c r="B33" s="122" t="str">
        <f>'Rentabilität 2020'!$C$65</f>
        <v>Werbung/Reisekosten gesamt</v>
      </c>
      <c r="C33" s="275">
        <f>'Rentabilität 2020'!E65</f>
        <v>0</v>
      </c>
      <c r="D33" s="275">
        <f>'Rentabilität 2020'!F65</f>
        <v>0</v>
      </c>
      <c r="E33" s="275">
        <f>'Rentabilität 2020'!G65</f>
        <v>0</v>
      </c>
      <c r="F33" s="275">
        <f>'Rentabilität 2020'!H65</f>
        <v>0</v>
      </c>
      <c r="G33" s="275">
        <f>'Rentabilität 2020'!I65</f>
        <v>0</v>
      </c>
      <c r="H33" s="275">
        <f>'Rentabilität 2020'!J65</f>
        <v>0</v>
      </c>
      <c r="I33" s="275">
        <f>'Rentabilität 2020'!K65</f>
        <v>0</v>
      </c>
      <c r="J33" s="275">
        <f>'Rentabilität 2020'!L65</f>
        <v>0</v>
      </c>
      <c r="K33" s="275">
        <f>'Rentabilität 2020'!M65</f>
        <v>0</v>
      </c>
      <c r="L33" s="275">
        <f>'Rentabilität 2020'!N65</f>
        <v>0</v>
      </c>
      <c r="M33" s="275">
        <f>'Rentabilität 2020'!O65</f>
        <v>0</v>
      </c>
      <c r="N33" s="275">
        <f>'Rentabilität 2020'!P65</f>
        <v>0</v>
      </c>
      <c r="O33" s="275">
        <f>'Rentabilität 2020'!Q65</f>
        <v>0</v>
      </c>
    </row>
    <row r="34" spans="2:16" x14ac:dyDescent="0.2">
      <c r="B34" s="122" t="str">
        <f>'Rentabilität 2020'!$C$70</f>
        <v>Kosten Warenabgabe gesamt</v>
      </c>
      <c r="C34" s="275">
        <f>'Rentabilität 2020'!E70</f>
        <v>0</v>
      </c>
      <c r="D34" s="275">
        <f>'Rentabilität 2020'!F70</f>
        <v>0</v>
      </c>
      <c r="E34" s="275">
        <f>'Rentabilität 2020'!G70</f>
        <v>0</v>
      </c>
      <c r="F34" s="275">
        <f>'Rentabilität 2020'!H70</f>
        <v>0</v>
      </c>
      <c r="G34" s="275">
        <f>'Rentabilität 2020'!I70</f>
        <v>0</v>
      </c>
      <c r="H34" s="275">
        <f>'Rentabilität 2020'!J70</f>
        <v>0</v>
      </c>
      <c r="I34" s="275">
        <f>'Rentabilität 2020'!K70</f>
        <v>0</v>
      </c>
      <c r="J34" s="275">
        <f>'Rentabilität 2020'!L70</f>
        <v>0</v>
      </c>
      <c r="K34" s="275">
        <f>'Rentabilität 2020'!M70</f>
        <v>0</v>
      </c>
      <c r="L34" s="275">
        <f>'Rentabilität 2020'!N70</f>
        <v>0</v>
      </c>
      <c r="M34" s="275">
        <f>'Rentabilität 2020'!O70</f>
        <v>0</v>
      </c>
      <c r="N34" s="275">
        <f>'Rentabilität 2020'!P70</f>
        <v>0</v>
      </c>
      <c r="O34" s="275">
        <f>'Rentabilität 2020'!Q70</f>
        <v>0</v>
      </c>
    </row>
    <row r="35" spans="2:16" x14ac:dyDescent="0.2">
      <c r="B35" s="122" t="str">
        <f>'Rentabilität 2020'!$C$84</f>
        <v>Verwaltungskosten gesamt</v>
      </c>
      <c r="C35" s="275">
        <f>'Rentabilität 2020'!E84</f>
        <v>0</v>
      </c>
      <c r="D35" s="275">
        <f>'Rentabilität 2020'!F84</f>
        <v>0</v>
      </c>
      <c r="E35" s="275">
        <f>'Rentabilität 2020'!G84</f>
        <v>0</v>
      </c>
      <c r="F35" s="275">
        <f>'Rentabilität 2020'!H84</f>
        <v>0</v>
      </c>
      <c r="G35" s="275">
        <f>'Rentabilität 2020'!I84</f>
        <v>0</v>
      </c>
      <c r="H35" s="275">
        <f>'Rentabilität 2020'!J84</f>
        <v>0</v>
      </c>
      <c r="I35" s="275">
        <f>'Rentabilität 2020'!K84</f>
        <v>0</v>
      </c>
      <c r="J35" s="275">
        <f>'Rentabilität 2020'!L84</f>
        <v>0</v>
      </c>
      <c r="K35" s="275">
        <f>'Rentabilität 2020'!M84</f>
        <v>0</v>
      </c>
      <c r="L35" s="275">
        <f>'Rentabilität 2020'!N84</f>
        <v>0</v>
      </c>
      <c r="M35" s="275">
        <f>'Rentabilität 2020'!O84</f>
        <v>0</v>
      </c>
      <c r="N35" s="275">
        <f>'Rentabilität 2020'!P84</f>
        <v>0</v>
      </c>
      <c r="O35" s="275">
        <f>'Rentabilität 2020'!Q84</f>
        <v>0</v>
      </c>
    </row>
    <row r="36" spans="2:16" x14ac:dyDescent="0.2">
      <c r="B36" s="122" t="str">
        <f>'Rentabilität 2020'!$C$85</f>
        <v>Sonstiges</v>
      </c>
      <c r="C36" s="275">
        <f>'Rentabilität 2020'!E85</f>
        <v>0</v>
      </c>
      <c r="D36" s="275">
        <f>'Rentabilität 2020'!F85</f>
        <v>0</v>
      </c>
      <c r="E36" s="275">
        <f>'Rentabilität 2020'!G85</f>
        <v>0</v>
      </c>
      <c r="F36" s="275">
        <f>'Rentabilität 2020'!H85</f>
        <v>0</v>
      </c>
      <c r="G36" s="275">
        <f>'Rentabilität 2020'!I85</f>
        <v>0</v>
      </c>
      <c r="H36" s="275">
        <f>'Rentabilität 2020'!J85</f>
        <v>0</v>
      </c>
      <c r="I36" s="275">
        <f>'Rentabilität 2020'!K85</f>
        <v>0</v>
      </c>
      <c r="J36" s="275">
        <f>'Rentabilität 2020'!L85</f>
        <v>0</v>
      </c>
      <c r="K36" s="275">
        <f>'Rentabilität 2020'!M85</f>
        <v>0</v>
      </c>
      <c r="L36" s="275">
        <f>'Rentabilität 2020'!N85</f>
        <v>0</v>
      </c>
      <c r="M36" s="275">
        <f>'Rentabilität 2020'!O85</f>
        <v>0</v>
      </c>
      <c r="N36" s="275">
        <f>'Rentabilität 2020'!P85</f>
        <v>0</v>
      </c>
      <c r="O36" s="275">
        <f>'Rentabilität 2020'!Q85</f>
        <v>0</v>
      </c>
    </row>
    <row r="37" spans="2:16" x14ac:dyDescent="0.2">
      <c r="B37" s="123" t="str">
        <f>'Rentabilität 2020'!$B$87</f>
        <v>Zinsen</v>
      </c>
      <c r="C37" s="275">
        <f>'Rentabilität 2020'!E87</f>
        <v>0</v>
      </c>
      <c r="D37" s="275">
        <f>'Rentabilität 2020'!F87</f>
        <v>0</v>
      </c>
      <c r="E37" s="275">
        <f>'Rentabilität 2020'!G87</f>
        <v>0</v>
      </c>
      <c r="F37" s="275">
        <f>'Rentabilität 2020'!H87</f>
        <v>0</v>
      </c>
      <c r="G37" s="275">
        <f>'Rentabilität 2020'!I87</f>
        <v>0</v>
      </c>
      <c r="H37" s="275">
        <f>'Rentabilität 2020'!J87</f>
        <v>0</v>
      </c>
      <c r="I37" s="275">
        <f>'Rentabilität 2020'!K87</f>
        <v>0</v>
      </c>
      <c r="J37" s="275">
        <f>'Rentabilität 2020'!L87</f>
        <v>0</v>
      </c>
      <c r="K37" s="275">
        <f>'Rentabilität 2020'!M87</f>
        <v>0</v>
      </c>
      <c r="L37" s="275">
        <f>'Rentabilität 2020'!N87</f>
        <v>0</v>
      </c>
      <c r="M37" s="275">
        <f>'Rentabilität 2020'!O87</f>
        <v>0</v>
      </c>
      <c r="N37" s="275">
        <f>'Rentabilität 2020'!P87</f>
        <v>0</v>
      </c>
      <c r="O37" s="275">
        <f t="shared" ref="O37:O43" si="4">SUM(C37:N37)</f>
        <v>0</v>
      </c>
    </row>
    <row r="38" spans="2:16" x14ac:dyDescent="0.2">
      <c r="B38" s="122" t="str">
        <f>'Rentabilität 2020'!B92</f>
        <v>Gewerbesteuer</v>
      </c>
      <c r="C38" s="275">
        <f>'Rentabilität 2020'!E92</f>
        <v>0</v>
      </c>
      <c r="D38" s="275">
        <f>'Rentabilität 2020'!F92</f>
        <v>0</v>
      </c>
      <c r="E38" s="275">
        <f>'Rentabilität 2020'!G92</f>
        <v>0</v>
      </c>
      <c r="F38" s="275">
        <f>'Rentabilität 2020'!H92</f>
        <v>0</v>
      </c>
      <c r="G38" s="275">
        <f>'Rentabilität 2020'!I92</f>
        <v>0</v>
      </c>
      <c r="H38" s="275">
        <f>'Rentabilität 2020'!J92</f>
        <v>0</v>
      </c>
      <c r="I38" s="275">
        <f>'Rentabilität 2020'!K92</f>
        <v>0</v>
      </c>
      <c r="J38" s="275">
        <f>'Rentabilität 2020'!L92</f>
        <v>0</v>
      </c>
      <c r="K38" s="275">
        <f>'Rentabilität 2020'!M92</f>
        <v>0</v>
      </c>
      <c r="L38" s="275">
        <f>'Rentabilität 2020'!N92</f>
        <v>0</v>
      </c>
      <c r="M38" s="275">
        <f>'Rentabilität 2020'!O92</f>
        <v>0</v>
      </c>
      <c r="N38" s="275">
        <f>'Rentabilität 2020'!P92</f>
        <v>0</v>
      </c>
      <c r="O38" s="275">
        <f t="shared" si="4"/>
        <v>0</v>
      </c>
    </row>
    <row r="39" spans="2:16" x14ac:dyDescent="0.2">
      <c r="B39" s="122" t="str">
        <f>'Rentabilität 2020'!B93</f>
        <v>Einkommensteuer/Körperschaftssteuer</v>
      </c>
      <c r="C39" s="275">
        <f>'Rentabilität 2020'!E93</f>
        <v>0</v>
      </c>
      <c r="D39" s="275">
        <f>'Rentabilität 2020'!F93</f>
        <v>0</v>
      </c>
      <c r="E39" s="275">
        <f>'Rentabilität 2020'!G93</f>
        <v>0</v>
      </c>
      <c r="F39" s="275">
        <f>'Rentabilität 2020'!H93</f>
        <v>0</v>
      </c>
      <c r="G39" s="275">
        <f>'Rentabilität 2020'!I93</f>
        <v>0</v>
      </c>
      <c r="H39" s="275">
        <f>'Rentabilität 2020'!J93</f>
        <v>0</v>
      </c>
      <c r="I39" s="275">
        <f>'Rentabilität 2020'!K93</f>
        <v>0</v>
      </c>
      <c r="J39" s="275">
        <f>'Rentabilität 2020'!L93</f>
        <v>0</v>
      </c>
      <c r="K39" s="275">
        <f>'Rentabilität 2020'!M93</f>
        <v>0</v>
      </c>
      <c r="L39" s="275">
        <f>'Rentabilität 2020'!N93</f>
        <v>0</v>
      </c>
      <c r="M39" s="275">
        <f>'Rentabilität 2020'!O93</f>
        <v>0</v>
      </c>
      <c r="N39" s="275">
        <f>'Rentabilität 2020'!P93</f>
        <v>0</v>
      </c>
      <c r="O39" s="275">
        <f t="shared" si="4"/>
        <v>0</v>
      </c>
    </row>
    <row r="40" spans="2:16" x14ac:dyDescent="0.2">
      <c r="B40" s="123" t="str">
        <f>'Rentabilität 2020'!$B$91</f>
        <v>Außerordentliche Aufwendungen</v>
      </c>
      <c r="C40" s="275">
        <f>'Rentabilität 2020'!E91</f>
        <v>0</v>
      </c>
      <c r="D40" s="275">
        <f>'Rentabilität 2020'!F91</f>
        <v>0</v>
      </c>
      <c r="E40" s="275">
        <f>'Rentabilität 2020'!G91</f>
        <v>0</v>
      </c>
      <c r="F40" s="275">
        <f>'Rentabilität 2020'!H91</f>
        <v>0</v>
      </c>
      <c r="G40" s="275">
        <f>'Rentabilität 2020'!I91</f>
        <v>0</v>
      </c>
      <c r="H40" s="275">
        <f>'Rentabilität 2020'!J91</f>
        <v>0</v>
      </c>
      <c r="I40" s="275">
        <f>'Rentabilität 2020'!K91</f>
        <v>0</v>
      </c>
      <c r="J40" s="275">
        <f>'Rentabilität 2020'!L91</f>
        <v>0</v>
      </c>
      <c r="K40" s="275">
        <f>'Rentabilität 2020'!M91</f>
        <v>0</v>
      </c>
      <c r="L40" s="275">
        <f>'Rentabilität 2020'!N91</f>
        <v>0</v>
      </c>
      <c r="M40" s="275">
        <f>'Rentabilität 2020'!O91</f>
        <v>0</v>
      </c>
      <c r="N40" s="275">
        <f>'Rentabilität 2020'!P91</f>
        <v>0</v>
      </c>
      <c r="O40" s="275">
        <f t="shared" si="4"/>
        <v>0</v>
      </c>
    </row>
    <row r="41" spans="2:16" x14ac:dyDescent="0.2">
      <c r="B41" s="123" t="s">
        <v>136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5">
        <f t="shared" si="4"/>
        <v>0</v>
      </c>
    </row>
    <row r="42" spans="2:16" x14ac:dyDescent="0.2">
      <c r="B42" s="123" t="str">
        <f>'Rentabilität 2020'!$B$97</f>
        <v>Unternehmerlohn</v>
      </c>
      <c r="C42" s="275">
        <f>'Rentabilität 2020'!E97</f>
        <v>0</v>
      </c>
      <c r="D42" s="275">
        <f>'Rentabilität 2020'!F97</f>
        <v>0</v>
      </c>
      <c r="E42" s="275">
        <f>'Rentabilität 2020'!G97</f>
        <v>0</v>
      </c>
      <c r="F42" s="275">
        <f>'Rentabilität 2020'!H97</f>
        <v>0</v>
      </c>
      <c r="G42" s="275">
        <f>'Rentabilität 2020'!I97</f>
        <v>0</v>
      </c>
      <c r="H42" s="275">
        <f>'Rentabilität 2020'!J97</f>
        <v>0</v>
      </c>
      <c r="I42" s="275">
        <f>'Rentabilität 2020'!K97</f>
        <v>0</v>
      </c>
      <c r="J42" s="275">
        <f>'Rentabilität 2020'!L97</f>
        <v>0</v>
      </c>
      <c r="K42" s="275">
        <f>'Rentabilität 2020'!M97</f>
        <v>0</v>
      </c>
      <c r="L42" s="275">
        <f>'Rentabilität 2020'!N97</f>
        <v>0</v>
      </c>
      <c r="M42" s="275">
        <f>'Rentabilität 2020'!O97</f>
        <v>0</v>
      </c>
      <c r="N42" s="275">
        <f>'Rentabilität 2020'!P97</f>
        <v>0</v>
      </c>
      <c r="O42" s="275">
        <f t="shared" si="4"/>
        <v>0</v>
      </c>
    </row>
    <row r="43" spans="2:16" s="124" customFormat="1" x14ac:dyDescent="0.2">
      <c r="B43" s="123" t="s">
        <v>113</v>
      </c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275">
        <f t="shared" si="4"/>
        <v>0</v>
      </c>
      <c r="P43" s="125"/>
    </row>
    <row r="44" spans="2:16" s="124" customFormat="1" x14ac:dyDescent="0.2">
      <c r="B44" s="126" t="s">
        <v>137</v>
      </c>
      <c r="C44" s="293">
        <f>SUM(C26:C43)</f>
        <v>0</v>
      </c>
      <c r="D44" s="293">
        <f t="shared" ref="D44:N44" si="5">SUM(D26:D43)</f>
        <v>0</v>
      </c>
      <c r="E44" s="293">
        <f t="shared" si="5"/>
        <v>0</v>
      </c>
      <c r="F44" s="293">
        <f t="shared" si="5"/>
        <v>0</v>
      </c>
      <c r="G44" s="293">
        <f t="shared" si="5"/>
        <v>0</v>
      </c>
      <c r="H44" s="293">
        <f t="shared" si="5"/>
        <v>0</v>
      </c>
      <c r="I44" s="293">
        <f t="shared" si="5"/>
        <v>0</v>
      </c>
      <c r="J44" s="293">
        <f t="shared" si="5"/>
        <v>0</v>
      </c>
      <c r="K44" s="293">
        <f t="shared" si="5"/>
        <v>0</v>
      </c>
      <c r="L44" s="293">
        <f t="shared" si="5"/>
        <v>0</v>
      </c>
      <c r="M44" s="293">
        <f t="shared" si="5"/>
        <v>0</v>
      </c>
      <c r="N44" s="293">
        <f t="shared" si="5"/>
        <v>0</v>
      </c>
      <c r="O44" s="293">
        <f>SUM(O26:O43)</f>
        <v>0</v>
      </c>
      <c r="P44" s="125"/>
    </row>
    <row r="45" spans="2:16" x14ac:dyDescent="0.2">
      <c r="B45" s="189" t="s">
        <v>138</v>
      </c>
      <c r="C45" s="288">
        <f>SUM(C23-C44)</f>
        <v>0</v>
      </c>
      <c r="D45" s="288">
        <f t="shared" ref="D45:N45" si="6">SUM(D23-D44)</f>
        <v>0</v>
      </c>
      <c r="E45" s="288">
        <f t="shared" si="6"/>
        <v>0</v>
      </c>
      <c r="F45" s="288">
        <f t="shared" si="6"/>
        <v>0</v>
      </c>
      <c r="G45" s="288">
        <f t="shared" si="6"/>
        <v>0</v>
      </c>
      <c r="H45" s="288">
        <f t="shared" si="6"/>
        <v>0</v>
      </c>
      <c r="I45" s="288">
        <f t="shared" si="6"/>
        <v>0</v>
      </c>
      <c r="J45" s="288">
        <f t="shared" si="6"/>
        <v>0</v>
      </c>
      <c r="K45" s="288">
        <f t="shared" si="6"/>
        <v>0</v>
      </c>
      <c r="L45" s="288">
        <f t="shared" si="6"/>
        <v>0</v>
      </c>
      <c r="M45" s="288">
        <f t="shared" si="6"/>
        <v>0</v>
      </c>
      <c r="N45" s="288">
        <f t="shared" si="6"/>
        <v>0</v>
      </c>
      <c r="O45" s="288">
        <f>SUM(O23-O44)</f>
        <v>0</v>
      </c>
    </row>
    <row r="46" spans="2:16" x14ac:dyDescent="0.2">
      <c r="B46" s="122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</row>
    <row r="47" spans="2:16" x14ac:dyDescent="0.2">
      <c r="B47" s="122" t="s">
        <v>139</v>
      </c>
      <c r="C47" s="275">
        <f t="shared" ref="C47:G47" si="7">IF(C45&gt;0,C45,0)</f>
        <v>0</v>
      </c>
      <c r="D47" s="275">
        <f t="shared" si="7"/>
        <v>0</v>
      </c>
      <c r="E47" s="275">
        <f t="shared" si="7"/>
        <v>0</v>
      </c>
      <c r="F47" s="275">
        <f t="shared" si="7"/>
        <v>0</v>
      </c>
      <c r="G47" s="275">
        <f t="shared" si="7"/>
        <v>0</v>
      </c>
      <c r="H47" s="275">
        <f>IF(H45&gt;0,H45,0)</f>
        <v>0</v>
      </c>
      <c r="I47" s="275">
        <f t="shared" ref="I47:N47" si="8">IF(I45&gt;0,I45,0)</f>
        <v>0</v>
      </c>
      <c r="J47" s="275">
        <f t="shared" si="8"/>
        <v>0</v>
      </c>
      <c r="K47" s="275">
        <f t="shared" si="8"/>
        <v>0</v>
      </c>
      <c r="L47" s="275">
        <f t="shared" si="8"/>
        <v>0</v>
      </c>
      <c r="M47" s="275">
        <f t="shared" si="8"/>
        <v>0</v>
      </c>
      <c r="N47" s="275">
        <f t="shared" si="8"/>
        <v>0</v>
      </c>
      <c r="O47" s="275">
        <f>IF(O45&gt;0,O45,0)</f>
        <v>0</v>
      </c>
    </row>
    <row r="48" spans="2:16" x14ac:dyDescent="0.2">
      <c r="B48" s="122" t="s">
        <v>140</v>
      </c>
      <c r="C48" s="275">
        <f t="shared" ref="C48:G48" si="9">IF(C45&lt;0,C45,0)</f>
        <v>0</v>
      </c>
      <c r="D48" s="275">
        <f t="shared" si="9"/>
        <v>0</v>
      </c>
      <c r="E48" s="275">
        <f t="shared" si="9"/>
        <v>0</v>
      </c>
      <c r="F48" s="275">
        <f t="shared" si="9"/>
        <v>0</v>
      </c>
      <c r="G48" s="275">
        <f t="shared" si="9"/>
        <v>0</v>
      </c>
      <c r="H48" s="275">
        <f>IF(H45&lt;0,H45,0)</f>
        <v>0</v>
      </c>
      <c r="I48" s="275">
        <f t="shared" ref="I48:N48" si="10">IF(I45&lt;0,I45,0)</f>
        <v>0</v>
      </c>
      <c r="J48" s="275">
        <f t="shared" si="10"/>
        <v>0</v>
      </c>
      <c r="K48" s="275">
        <f t="shared" si="10"/>
        <v>0</v>
      </c>
      <c r="L48" s="275">
        <f t="shared" si="10"/>
        <v>0</v>
      </c>
      <c r="M48" s="275">
        <f t="shared" si="10"/>
        <v>0</v>
      </c>
      <c r="N48" s="275">
        <f t="shared" si="10"/>
        <v>0</v>
      </c>
      <c r="O48" s="275">
        <f>IF(O45&lt;0,O45,0)</f>
        <v>0</v>
      </c>
    </row>
    <row r="49" spans="2:16" s="124" customFormat="1" x14ac:dyDescent="0.2">
      <c r="B49" s="122" t="s">
        <v>141</v>
      </c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5">
        <f>SUM(C49:N49)</f>
        <v>0</v>
      </c>
      <c r="P49" s="125"/>
    </row>
    <row r="50" spans="2:16" s="124" customFormat="1" x14ac:dyDescent="0.2">
      <c r="B50" s="126" t="s">
        <v>142</v>
      </c>
      <c r="C50" s="293">
        <f>SUM(C47:C49)</f>
        <v>0</v>
      </c>
      <c r="D50" s="293">
        <f>SUM(D47:D49)</f>
        <v>0</v>
      </c>
      <c r="E50" s="293">
        <f>SUM(E47:E49)</f>
        <v>0</v>
      </c>
      <c r="F50" s="293">
        <f t="shared" ref="F50:N50" si="11">SUM(F47:F49)</f>
        <v>0</v>
      </c>
      <c r="G50" s="293">
        <f t="shared" si="11"/>
        <v>0</v>
      </c>
      <c r="H50" s="293">
        <f t="shared" si="11"/>
        <v>0</v>
      </c>
      <c r="I50" s="293">
        <f t="shared" si="11"/>
        <v>0</v>
      </c>
      <c r="J50" s="293">
        <f t="shared" si="11"/>
        <v>0</v>
      </c>
      <c r="K50" s="293">
        <f t="shared" si="11"/>
        <v>0</v>
      </c>
      <c r="L50" s="293">
        <f t="shared" si="11"/>
        <v>0</v>
      </c>
      <c r="M50" s="293">
        <f t="shared" si="11"/>
        <v>0</v>
      </c>
      <c r="N50" s="293">
        <f t="shared" si="11"/>
        <v>0</v>
      </c>
      <c r="O50" s="293">
        <f>SUM(O47:O49)</f>
        <v>0</v>
      </c>
      <c r="P50" s="125"/>
    </row>
    <row r="51" spans="2:16" x14ac:dyDescent="0.2">
      <c r="B51" s="189" t="s">
        <v>143</v>
      </c>
      <c r="C51" s="288">
        <f>(C50)</f>
        <v>0</v>
      </c>
      <c r="D51" s="288">
        <f>(C51+D50)</f>
        <v>0</v>
      </c>
      <c r="E51" s="288">
        <f t="shared" ref="E51:N51" si="12">(D51+E50)</f>
        <v>0</v>
      </c>
      <c r="F51" s="288">
        <f t="shared" si="12"/>
        <v>0</v>
      </c>
      <c r="G51" s="288">
        <f t="shared" si="12"/>
        <v>0</v>
      </c>
      <c r="H51" s="288">
        <f t="shared" si="12"/>
        <v>0</v>
      </c>
      <c r="I51" s="288">
        <f t="shared" si="12"/>
        <v>0</v>
      </c>
      <c r="J51" s="288">
        <f t="shared" si="12"/>
        <v>0</v>
      </c>
      <c r="K51" s="288">
        <f t="shared" si="12"/>
        <v>0</v>
      </c>
      <c r="L51" s="288">
        <f t="shared" si="12"/>
        <v>0</v>
      </c>
      <c r="M51" s="288">
        <f t="shared" si="12"/>
        <v>0</v>
      </c>
      <c r="N51" s="288">
        <f t="shared" si="12"/>
        <v>0</v>
      </c>
      <c r="O51" s="288"/>
    </row>
    <row r="52" spans="2:16" x14ac:dyDescent="0.2"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</row>
    <row r="55" spans="2:16" x14ac:dyDescent="0.2">
      <c r="C55" s="346"/>
      <c r="D55" s="344"/>
    </row>
    <row r="58" spans="2:16" x14ac:dyDescent="0.2"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5"/>
    </row>
    <row r="59" spans="2:16" x14ac:dyDescent="0.2"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</row>
    <row r="60" spans="2:16" x14ac:dyDescent="0.2"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</row>
    <row r="61" spans="2:16" x14ac:dyDescent="0.2"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</row>
    <row r="62" spans="2:16" x14ac:dyDescent="0.2"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</row>
    <row r="63" spans="2:16" x14ac:dyDescent="0.2"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</row>
    <row r="64" spans="2:16" x14ac:dyDescent="0.2"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</row>
  </sheetData>
  <sheetProtection algorithmName="SHA-512" hashValue="VkCHh9eAC0Yq4ZFK65bGH+aGbiydYvzyo3qdlN4T9dWllQbSheqfB9NosbvNdkH/jniwXCcgV2IxFCO46yIvYw==" saltValue="5/gmAmg4LkfIsYnCGqf1uA==" spinCount="100000" sheet="1" selectLockedCells="1"/>
  <mergeCells count="1">
    <mergeCell ref="C2:O2"/>
  </mergeCells>
  <conditionalFormatting sqref="D27">
    <cfRule type="expression" dxfId="10" priority="11">
      <formula>#REF!&gt;$F$3</formula>
    </cfRule>
  </conditionalFormatting>
  <conditionalFormatting sqref="E27">
    <cfRule type="expression" dxfId="9" priority="10">
      <formula>#REF!&gt;$G$3</formula>
    </cfRule>
  </conditionalFormatting>
  <conditionalFormatting sqref="F27">
    <cfRule type="expression" dxfId="8" priority="9">
      <formula>#REF!&gt;$H$3</formula>
    </cfRule>
  </conditionalFormatting>
  <conditionalFormatting sqref="G27">
    <cfRule type="expression" dxfId="7" priority="8">
      <formula>#REF!&gt;$I$3</formula>
    </cfRule>
  </conditionalFormatting>
  <conditionalFormatting sqref="H27">
    <cfRule type="expression" dxfId="6" priority="7">
      <formula>#REF!&gt;$J$3</formula>
    </cfRule>
  </conditionalFormatting>
  <conditionalFormatting sqref="I27">
    <cfRule type="expression" dxfId="5" priority="6">
      <formula>#REF!&gt;$K$3</formula>
    </cfRule>
  </conditionalFormatting>
  <conditionalFormatting sqref="J27">
    <cfRule type="expression" dxfId="4" priority="5">
      <formula>#REF!&gt;$L$3</formula>
    </cfRule>
  </conditionalFormatting>
  <conditionalFormatting sqref="K27">
    <cfRule type="expression" dxfId="3" priority="4">
      <formula>#REF!&gt;$M$3</formula>
    </cfRule>
  </conditionalFormatting>
  <conditionalFormatting sqref="L27">
    <cfRule type="expression" dxfId="2" priority="3">
      <formula>#REF!&gt;$N$3</formula>
    </cfRule>
  </conditionalFormatting>
  <conditionalFormatting sqref="M27">
    <cfRule type="expression" dxfId="1" priority="2">
      <formula>#REF!&gt;$O$3</formula>
    </cfRule>
  </conditionalFormatting>
  <conditionalFormatting sqref="C27">
    <cfRule type="expression" dxfId="0" priority="1">
      <formula>#REF!&gt;$E$3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63" firstPageNumber="0" orientation="landscape" horizontalDpi="300" verticalDpi="300" r:id="rId1"/>
  <headerFooter alignWithMargins="0">
    <oddFooter>&amp;L&amp;8&amp;F&amp;C&amp;8&amp;A&amp;R&amp;8&amp;D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Tabelle1</vt:lpstr>
      <vt:lpstr>Berechnungen</vt:lpstr>
      <vt:lpstr>Rentabilität 2020</vt:lpstr>
      <vt:lpstr>Liquidität 2020</vt:lpstr>
      <vt:lpstr>__xlnm.Print_Area_12</vt:lpstr>
      <vt:lpstr>__xlnm.Print_Area_8</vt:lpstr>
      <vt:lpstr>'Liquidität 2020'!Druckbereich</vt:lpstr>
      <vt:lpstr>'Rentabilität 2020'!Druckbereich</vt:lpstr>
      <vt:lpstr>'Rentabilität 2020'!Drucktitel</vt:lpstr>
      <vt:lpstr>Monate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Vanessa Stibler</cp:lastModifiedBy>
  <cp:lastPrinted>2015-12-18T07:55:09Z</cp:lastPrinted>
  <dcterms:created xsi:type="dcterms:W3CDTF">2014-05-27T19:46:42Z</dcterms:created>
  <dcterms:modified xsi:type="dcterms:W3CDTF">2020-04-17T06:26:41Z</dcterms:modified>
</cp:coreProperties>
</file>